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845" activeTab="1"/>
  </bookViews>
  <sheets>
    <sheet name="Summary " sheetId="1" r:id="rId1"/>
    <sheet name="Condensed Worksheet" sheetId="2" r:id="rId2"/>
    <sheet name="Goodwill - Unable to Accept" sheetId="3" r:id="rId3"/>
    <sheet name="Women" sheetId="4" r:id="rId4"/>
    <sheet name="Men's " sheetId="5" r:id="rId5"/>
    <sheet name="Children's" sheetId="6" r:id="rId6"/>
    <sheet name="Electronics" sheetId="7" r:id="rId7"/>
    <sheet name="Sporting Goods" sheetId="8" r:id="rId8"/>
    <sheet name="Housewares" sheetId="9" r:id="rId9"/>
    <sheet name="Furniture" sheetId="10" r:id="rId10"/>
  </sheets>
  <definedNames/>
  <calcPr fullCalcOnLoad="1"/>
</workbook>
</file>

<file path=xl/sharedStrings.xml><?xml version="1.0" encoding="utf-8"?>
<sst xmlns="http://schemas.openxmlformats.org/spreadsheetml/2006/main" count="210" uniqueCount="143">
  <si>
    <t>EXPENSE WORKSHEET FOR NON-CASH CONTRIBUTIONS</t>
  </si>
  <si>
    <t xml:space="preserve">You can save tax dollars when you maximize your non-cash charitable deductions. The IRS </t>
  </si>
  <si>
    <t xml:space="preserve">allows you to deduct the Fair Market Value (FMV) - that is the price the item would sell for in a </t>
  </si>
  <si>
    <t>thrift shop. The quality and condition, as well as age, must be taken into account. If you donated</t>
  </si>
  <si>
    <t xml:space="preserve">a large amount of goods, over $500 worth, please call our office as the IRS may require a form </t>
  </si>
  <si>
    <t>8283. Don't forget to ask for a receipt!</t>
  </si>
  <si>
    <t xml:space="preserve">please call several thrift shops and ask what they would sell the item for. The Salvation Army </t>
  </si>
  <si>
    <t xml:space="preserve">(IRS Section 170 (b)). </t>
  </si>
  <si>
    <t>WOMEN'S CLOTHING</t>
  </si>
  <si>
    <t>QTY</t>
  </si>
  <si>
    <t>BATHROBE</t>
  </si>
  <si>
    <t>BLOUSE</t>
  </si>
  <si>
    <t xml:space="preserve">COAT </t>
  </si>
  <si>
    <t>DRESS</t>
  </si>
  <si>
    <t>HANDBAG</t>
  </si>
  <si>
    <t>JACKET</t>
  </si>
  <si>
    <t>PANTS</t>
  </si>
  <si>
    <t>PANT SUIT</t>
  </si>
  <si>
    <t>SHOES, BOOTS</t>
  </si>
  <si>
    <t>SHIRT</t>
  </si>
  <si>
    <t>SUIT</t>
  </si>
  <si>
    <t>SWEATER</t>
  </si>
  <si>
    <t>MEN'S CLOTHING</t>
  </si>
  <si>
    <t>BELTS</t>
  </si>
  <si>
    <t>OVERCOAT</t>
  </si>
  <si>
    <t>SHOES</t>
  </si>
  <si>
    <t>SLACKS</t>
  </si>
  <si>
    <t>CHILDREN'S CLOTHING</t>
  </si>
  <si>
    <t>BOOTS</t>
  </si>
  <si>
    <t>COAT</t>
  </si>
  <si>
    <t>CRAWLERS</t>
  </si>
  <si>
    <t>PANTS, JEANS</t>
  </si>
  <si>
    <t>SNOWSUITS</t>
  </si>
  <si>
    <t>ELECTRONICS</t>
  </si>
  <si>
    <t>MONITOR</t>
  </si>
  <si>
    <t>ICE SKATES</t>
  </si>
  <si>
    <t>TENNIS RACKET</t>
  </si>
  <si>
    <t>FURNITURE</t>
  </si>
  <si>
    <t>COFFEE TABLE</t>
  </si>
  <si>
    <t>END TABLES (TWO)</t>
  </si>
  <si>
    <t>FLOOR LAMP</t>
  </si>
  <si>
    <t>SOFA</t>
  </si>
  <si>
    <t>LOCKED</t>
  </si>
  <si>
    <t>Fair Market Values</t>
  </si>
  <si>
    <t>Low (1)</t>
  </si>
  <si>
    <t>Median (2)</t>
  </si>
  <si>
    <t xml:space="preserve">High (3) </t>
  </si>
  <si>
    <t>Dollar Value</t>
  </si>
  <si>
    <t>Total $ Value for Women's Clothes</t>
  </si>
  <si>
    <t>FMV Value (in dollars)</t>
  </si>
  <si>
    <t>Item Donated</t>
  </si>
  <si>
    <t xml:space="preserve">Enter          1,2, OR 3 based on the quality of the item </t>
  </si>
  <si>
    <t>Women's Clothing Total Contribution</t>
  </si>
  <si>
    <t>Men's Clothing Total Contribution</t>
  </si>
  <si>
    <t>Children's Clothing Total Contribution</t>
  </si>
  <si>
    <t>Total $ Value for Men's Clothes</t>
  </si>
  <si>
    <t>Total $ Value for Children's Clothes</t>
  </si>
  <si>
    <t>Total $ Value for Sporting Goods</t>
  </si>
  <si>
    <t xml:space="preserve">The following are lists of items that are typically sold at the local Salvation Army or Goodwill Stores, </t>
  </si>
  <si>
    <t xml:space="preserve">with a general range of values that these items would sell for. If you do not see the item you donated, </t>
  </si>
  <si>
    <t>The columns will populate total values based on the condition of the articles donated.</t>
  </si>
  <si>
    <t>Electronics Total Contribution</t>
  </si>
  <si>
    <t>Total $ Value for Furniture</t>
  </si>
  <si>
    <t>Sporting Goods Total Contribution</t>
  </si>
  <si>
    <t xml:space="preserve">Furniture Total Contribution </t>
  </si>
  <si>
    <t xml:space="preserve">                              EXPENSE WORKSHEET FOR NON-CASH CONTRIBUTIONS</t>
  </si>
  <si>
    <t>Total $ Value for Electronics</t>
  </si>
  <si>
    <t>(Ex. One set of sheets for Salvation Army, One set of sheets for Goodwill, etc.)</t>
  </si>
  <si>
    <t>Instructions on completing the expense worksheets</t>
  </si>
  <si>
    <t xml:space="preserve">as a summary of your contributions. </t>
  </si>
  <si>
    <t>Address:</t>
  </si>
  <si>
    <t>Town, State, Zip</t>
  </si>
  <si>
    <t>`</t>
  </si>
  <si>
    <t>Instructions on Submitting the form to the office of Anne E. Holliday, CPA</t>
  </si>
  <si>
    <t xml:space="preserve">We ask that you print or email ONLY the Condensed Worksheet and submit to our office with the </t>
  </si>
  <si>
    <t>rest of your tax data. (Unless you have listed "Other" items on the "Furniture" tab, then please</t>
  </si>
  <si>
    <t xml:space="preserve">print off that sheet as well for submission.) </t>
  </si>
  <si>
    <r>
      <t xml:space="preserve">** IMPORTANT: PLEASE USE ONE SET OF SHEETS </t>
    </r>
    <r>
      <rPr>
        <b/>
        <u val="single"/>
        <sz val="10"/>
        <color indexed="10"/>
        <rFont val="Arial"/>
        <family val="2"/>
      </rPr>
      <t>PER DATE AND DONATION LOCATION</t>
    </r>
    <r>
      <rPr>
        <b/>
        <sz val="10"/>
        <color indexed="10"/>
        <rFont val="Arial"/>
        <family val="2"/>
      </rPr>
      <t>**</t>
    </r>
  </si>
  <si>
    <t>The condensed worksheet will populate as you enter the values of quantity and condition (1,2, or 3) and act</t>
  </si>
  <si>
    <r>
      <t xml:space="preserve">Please fill in all fields, if applicable, that are shaded in </t>
    </r>
    <r>
      <rPr>
        <b/>
        <sz val="10"/>
        <color indexed="40"/>
        <rFont val="Arial"/>
        <family val="2"/>
      </rPr>
      <t xml:space="preserve">this color. </t>
    </r>
    <r>
      <rPr>
        <b/>
        <sz val="10"/>
        <rFont val="Arial"/>
        <family val="2"/>
      </rPr>
      <t>(Including the two sections on this page.)</t>
    </r>
  </si>
  <si>
    <t xml:space="preserve">On the following worksheets please identify the quantity of items donated, as well as their quality. </t>
  </si>
  <si>
    <t>condition, and a three (3) if the article was in excellent condition when it was donated.</t>
  </si>
  <si>
    <t xml:space="preserve">If you have donated items that are not listed on the following sheets, please add the item and it's approximate value to </t>
  </si>
  <si>
    <t xml:space="preserve">the "Furniture" tab under the section listed "Other". If you are mailing in your sheets, please print this page as well </t>
  </si>
  <si>
    <t xml:space="preserve">as it will NOT populate on the Condensed Worksheet, and we will not know the amount of the contribution. </t>
  </si>
  <si>
    <t>Other Items Donated</t>
  </si>
  <si>
    <t>Item</t>
  </si>
  <si>
    <t>Approximate Value</t>
  </si>
  <si>
    <t xml:space="preserve">**If you are completing this section, and mailing in </t>
  </si>
  <si>
    <t xml:space="preserve">your worksheets, please print off this page so </t>
  </si>
  <si>
    <t xml:space="preserve">proper donation totals are applied to your return.** </t>
  </si>
  <si>
    <t xml:space="preserve">suggests using 25%-35% of what the items original FMV was when it was originally purchased. </t>
  </si>
  <si>
    <r>
      <t xml:space="preserve">For the quality value, please enter a </t>
    </r>
    <r>
      <rPr>
        <sz val="10"/>
        <color indexed="62"/>
        <rFont val="Arial"/>
        <family val="2"/>
      </rPr>
      <t xml:space="preserve">one (1) if the article was in fair condition, two (2) if the article was in good  </t>
    </r>
  </si>
  <si>
    <t xml:space="preserve">Goodwill is unable to accept: </t>
  </si>
  <si>
    <t>ROLLER BLADES</t>
  </si>
  <si>
    <t>GOLF CLUBS</t>
  </si>
  <si>
    <t>moo &amp; FaFa</t>
  </si>
  <si>
    <t>Ammunition or weapons (including BB guns, pellet guns and arrows)</t>
  </si>
  <si>
    <t>Automobile parts</t>
  </si>
  <si>
    <t>Air Conditioners (or other freon-containing appliances)</t>
  </si>
  <si>
    <t>Baby equipment</t>
  </si>
  <si>
    <t>Bed pillows</t>
  </si>
  <si>
    <t>Bunk Beds</t>
  </si>
  <si>
    <t>Construction debris</t>
  </si>
  <si>
    <t>Large standing copiers</t>
  </si>
  <si>
    <t xml:space="preserve">Flammable Liquids/Gasses </t>
  </si>
  <si>
    <t>Unsellable/broken furniture</t>
  </si>
  <si>
    <t>Food</t>
  </si>
  <si>
    <t>Halogen lamps without mesh guard</t>
  </si>
  <si>
    <t>Hazardous Wastes (lead acid batteries, paints, fuels, solvents, oils or equipment containing these.)</t>
  </si>
  <si>
    <t>Household or Industrial Chemicals</t>
  </si>
  <si>
    <t>Large appliances</t>
  </si>
  <si>
    <t>Manufacturer Recalled Consumer Items</t>
  </si>
  <si>
    <t>Mattresses, box springs, water beds</t>
  </si>
  <si>
    <t>Medical Assistive Devices and Hospital Beds</t>
  </si>
  <si>
    <t>Pharmaceuticals</t>
  </si>
  <si>
    <t>Pianos and Organs</t>
  </si>
  <si>
    <t>Smoke detectors</t>
  </si>
  <si>
    <t>Televisions</t>
  </si>
  <si>
    <t>Used Bike Helmets</t>
  </si>
  <si>
    <t>Used Venetian Blinds</t>
  </si>
  <si>
    <t>Wall to wall carpeting</t>
  </si>
  <si>
    <t xml:space="preserve">Large Workout Equipment (Treadmills, Bowflex, Elliptical Machines, etc.) </t>
  </si>
  <si>
    <t>COMPUTERS</t>
  </si>
  <si>
    <t>GAME CONSOLES</t>
  </si>
  <si>
    <t>COMPUTER ACCESSORIES</t>
  </si>
  <si>
    <t>HOUSEWARES</t>
  </si>
  <si>
    <t>SHEETS</t>
  </si>
  <si>
    <t>BLANKETS</t>
  </si>
  <si>
    <t>Total $ Value for Housewares</t>
  </si>
  <si>
    <t>Housewares Total Contribution</t>
  </si>
  <si>
    <t>DRESSER</t>
  </si>
  <si>
    <t>KITCHEN SET</t>
  </si>
  <si>
    <t>SKIRTS</t>
  </si>
  <si>
    <t>SPORTING GOODS &amp; TOYS</t>
  </si>
  <si>
    <t>PUZZLES</t>
  </si>
  <si>
    <t>BOARD GAMES</t>
  </si>
  <si>
    <t>STUFFED ANIMALS</t>
  </si>
  <si>
    <t>PLATES, CUPS, MUGS</t>
  </si>
  <si>
    <t>BOOKS &amp; RECORDS</t>
  </si>
  <si>
    <t xml:space="preserve">CD'S &amp; DVD'S </t>
  </si>
  <si>
    <t>DESK</t>
  </si>
  <si>
    <t>Total Contribution for Tax Year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</si>
</sst>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0"/>
      <name val="Arial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6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7" fontId="4" fillId="0" borderId="10" xfId="0" applyNumberFormat="1" applyFont="1" applyBorder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2" fontId="4" fillId="33" borderId="10" xfId="0" applyNumberFormat="1" applyFont="1" applyFill="1" applyBorder="1" applyAlignment="1" applyProtection="1">
      <alignment/>
      <protection/>
    </xf>
    <xf numFmtId="7" fontId="4" fillId="33" borderId="10" xfId="0" applyNumberFormat="1" applyFont="1" applyFill="1" applyBorder="1" applyAlignment="1" applyProtection="1">
      <alignment horizontal="center"/>
      <protection/>
    </xf>
    <xf numFmtId="164" fontId="4" fillId="33" borderId="10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 applyProtection="1">
      <alignment horizontal="center"/>
      <protection/>
    </xf>
    <xf numFmtId="0" fontId="8" fillId="36" borderId="10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0" fillId="37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10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0" fontId="11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0" fontId="13" fillId="37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6" fillId="37" borderId="0" xfId="0" applyFont="1" applyFill="1" applyBorder="1" applyAlignment="1">
      <alignment/>
    </xf>
    <xf numFmtId="4" fontId="5" fillId="0" borderId="0" xfId="0" applyNumberFormat="1" applyFont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center"/>
      <protection/>
    </xf>
    <xf numFmtId="4" fontId="8" fillId="36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0" fillId="35" borderId="0" xfId="0" applyFont="1" applyFill="1" applyAlignment="1">
      <alignment horizontal="left"/>
    </xf>
    <xf numFmtId="0" fontId="0" fillId="37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8" fillId="36" borderId="11" xfId="0" applyFont="1" applyFill="1" applyBorder="1" applyAlignment="1" applyProtection="1">
      <alignment horizontal="center"/>
      <protection/>
    </xf>
    <xf numFmtId="0" fontId="8" fillId="36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RowColHeaders="0" zoomScalePageLayoutView="0" workbookViewId="0" topLeftCell="A16">
      <selection activeCell="A50" sqref="A50"/>
    </sheetView>
  </sheetViews>
  <sheetFormatPr defaultColWidth="9.140625" defaultRowHeight="12.75"/>
  <cols>
    <col min="1" max="1" width="98.28125" style="46" customWidth="1"/>
    <col min="2" max="16384" width="9.140625" style="46" customWidth="1"/>
  </cols>
  <sheetData>
    <row r="1" spans="1:9" ht="15.75">
      <c r="A1" s="67" t="s">
        <v>65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47" t="s">
        <v>96</v>
      </c>
      <c r="B2" s="54"/>
      <c r="C2" s="48"/>
      <c r="D2" s="48"/>
      <c r="E2" s="48"/>
      <c r="F2" s="48"/>
      <c r="G2" s="48"/>
      <c r="H2" s="48"/>
      <c r="I2" s="48"/>
    </row>
    <row r="3" spans="1:9" ht="12.75">
      <c r="A3" s="47">
        <v>2018</v>
      </c>
      <c r="B3" s="54"/>
      <c r="C3" s="48"/>
      <c r="D3" s="48"/>
      <c r="E3" s="48"/>
      <c r="F3" s="48"/>
      <c r="G3" s="48"/>
      <c r="H3" s="48"/>
      <c r="I3" s="48"/>
    </row>
    <row r="5" spans="1:9" ht="12.75">
      <c r="A5" s="66" t="s">
        <v>1</v>
      </c>
      <c r="B5" s="66"/>
      <c r="C5" s="66"/>
      <c r="D5" s="66"/>
      <c r="E5" s="66"/>
      <c r="F5" s="66"/>
      <c r="G5" s="66"/>
      <c r="H5" s="66"/>
      <c r="I5" s="66"/>
    </row>
    <row r="6" spans="1:9" ht="12.75">
      <c r="A6" s="66" t="s">
        <v>2</v>
      </c>
      <c r="B6" s="66"/>
      <c r="C6" s="66"/>
      <c r="D6" s="66"/>
      <c r="E6" s="66"/>
      <c r="F6" s="66"/>
      <c r="G6" s="66"/>
      <c r="H6" s="66"/>
      <c r="I6" s="66"/>
    </row>
    <row r="7" spans="1:9" ht="12.75">
      <c r="A7" s="66" t="s">
        <v>3</v>
      </c>
      <c r="B7" s="66"/>
      <c r="C7" s="66"/>
      <c r="D7" s="66"/>
      <c r="E7" s="66"/>
      <c r="F7" s="66"/>
      <c r="G7" s="66"/>
      <c r="H7" s="66"/>
      <c r="I7" s="66"/>
    </row>
    <row r="8" spans="1:9" ht="12.75">
      <c r="A8" s="66" t="s">
        <v>4</v>
      </c>
      <c r="B8" s="66"/>
      <c r="C8" s="66"/>
      <c r="D8" s="66"/>
      <c r="E8" s="66"/>
      <c r="F8" s="66"/>
      <c r="G8" s="66"/>
      <c r="H8" s="66"/>
      <c r="I8" s="66"/>
    </row>
    <row r="9" spans="1:9" ht="12.75">
      <c r="A9" s="49" t="s">
        <v>5</v>
      </c>
      <c r="B9" s="49"/>
      <c r="C9" s="49"/>
      <c r="D9" s="49"/>
      <c r="E9" s="49"/>
      <c r="F9" s="49"/>
      <c r="G9" s="49"/>
      <c r="H9" s="49"/>
      <c r="I9" s="49"/>
    </row>
    <row r="10" spans="1:9" ht="12.75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49" t="s">
        <v>58</v>
      </c>
      <c r="B11" s="49"/>
      <c r="C11" s="49"/>
      <c r="D11" s="49"/>
      <c r="E11" s="49"/>
      <c r="F11" s="49"/>
      <c r="G11" s="49"/>
      <c r="H11" s="49"/>
      <c r="I11" s="49"/>
    </row>
    <row r="12" spans="1:9" ht="12.75">
      <c r="A12" s="49" t="s">
        <v>59</v>
      </c>
      <c r="B12" s="49"/>
      <c r="C12" s="49"/>
      <c r="D12" s="49"/>
      <c r="E12" s="49"/>
      <c r="F12" s="49"/>
      <c r="G12" s="49"/>
      <c r="H12" s="49"/>
      <c r="I12" s="49"/>
    </row>
    <row r="13" spans="1:9" ht="12.75">
      <c r="A13" s="49" t="s">
        <v>6</v>
      </c>
      <c r="B13" s="49"/>
      <c r="C13" s="49"/>
      <c r="D13" s="49"/>
      <c r="E13" s="49"/>
      <c r="F13" s="49"/>
      <c r="G13" s="49"/>
      <c r="H13" s="49"/>
      <c r="I13" s="49"/>
    </row>
    <row r="14" spans="1:9" ht="12.75">
      <c r="A14" s="49" t="s">
        <v>91</v>
      </c>
      <c r="B14" s="49"/>
      <c r="C14" s="49"/>
      <c r="D14" s="49"/>
      <c r="E14" s="49"/>
      <c r="F14" s="49"/>
      <c r="G14" s="49"/>
      <c r="H14" s="49"/>
      <c r="I14" s="49"/>
    </row>
    <row r="15" spans="1:9" ht="12.75">
      <c r="A15" s="49" t="s">
        <v>7</v>
      </c>
      <c r="B15" s="49"/>
      <c r="C15" s="49"/>
      <c r="D15" s="49"/>
      <c r="E15" s="49"/>
      <c r="F15" s="49"/>
      <c r="G15" s="49"/>
      <c r="H15" s="49"/>
      <c r="I15" s="49"/>
    </row>
    <row r="17" ht="12.75">
      <c r="A17" s="52" t="s">
        <v>77</v>
      </c>
    </row>
    <row r="18" ht="12.75">
      <c r="A18" s="52" t="s">
        <v>67</v>
      </c>
    </row>
    <row r="19" spans="1:2" ht="12.75">
      <c r="A19" s="65"/>
      <c r="B19" s="65"/>
    </row>
    <row r="20" spans="1:2" ht="12.75">
      <c r="A20" s="65" t="s">
        <v>70</v>
      </c>
      <c r="B20" s="65"/>
    </row>
    <row r="21" spans="1:2" ht="12.75">
      <c r="A21" s="65" t="s">
        <v>71</v>
      </c>
      <c r="B21" s="65"/>
    </row>
    <row r="22" spans="1:2" ht="12.75">
      <c r="A22" s="65"/>
      <c r="B22" s="65"/>
    </row>
    <row r="23" ht="12.75">
      <c r="A23" s="50" t="s">
        <v>68</v>
      </c>
    </row>
    <row r="24" ht="12.75">
      <c r="A24" s="46" t="s">
        <v>80</v>
      </c>
    </row>
    <row r="25" ht="12.75">
      <c r="A25" s="46" t="s">
        <v>92</v>
      </c>
    </row>
    <row r="26" ht="12.75">
      <c r="A26" s="53" t="s">
        <v>81</v>
      </c>
    </row>
    <row r="28" ht="12.75">
      <c r="A28" s="57" t="s">
        <v>60</v>
      </c>
    </row>
    <row r="29" ht="12.75">
      <c r="A29" s="57" t="s">
        <v>78</v>
      </c>
    </row>
    <row r="30" ht="12.75">
      <c r="A30" s="57" t="s">
        <v>69</v>
      </c>
    </row>
    <row r="32" ht="12.75">
      <c r="A32" s="46" t="s">
        <v>82</v>
      </c>
    </row>
    <row r="33" ht="12.75">
      <c r="A33" s="46" t="s">
        <v>83</v>
      </c>
    </row>
    <row r="34" ht="12.75">
      <c r="A34" s="46" t="s">
        <v>84</v>
      </c>
    </row>
    <row r="35" ht="12.75">
      <c r="A35" s="51" t="s">
        <v>79</v>
      </c>
    </row>
    <row r="37" ht="12.75">
      <c r="A37" s="50" t="s">
        <v>73</v>
      </c>
    </row>
    <row r="38" ht="12.75">
      <c r="A38" s="46" t="s">
        <v>74</v>
      </c>
    </row>
    <row r="39" ht="12.75">
      <c r="A39" s="46" t="s">
        <v>75</v>
      </c>
    </row>
    <row r="40" ht="12.75">
      <c r="A40" s="46" t="s">
        <v>76</v>
      </c>
    </row>
  </sheetData>
  <sheetProtection/>
  <mergeCells count="9">
    <mergeCell ref="A22:B22"/>
    <mergeCell ref="A21:B21"/>
    <mergeCell ref="A20:B20"/>
    <mergeCell ref="A7:I7"/>
    <mergeCell ref="A8:I8"/>
    <mergeCell ref="A1:I1"/>
    <mergeCell ref="A5:I5"/>
    <mergeCell ref="A6:I6"/>
    <mergeCell ref="A19:B19"/>
  </mergeCells>
  <printOptions/>
  <pageMargins left="0.75" right="0.75" top="1" bottom="1" header="0.5" footer="0.5"/>
  <pageSetup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2" max="2" width="13.00390625" style="0" customWidth="1"/>
    <col min="3" max="3" width="32.57421875" style="0" customWidth="1"/>
    <col min="4" max="4" width="9.140625" style="62" hidden="1" customWidth="1"/>
    <col min="5" max="5" width="12.00390625" style="62" hidden="1" customWidth="1"/>
    <col min="6" max="6" width="9.140625" style="62" hidden="1" customWidth="1"/>
    <col min="7" max="7" width="12.57421875" style="0" hidden="1" customWidth="1"/>
    <col min="8" max="8" width="13.57421875" style="0" bestFit="1" customWidth="1"/>
    <col min="9" max="9" width="12.8515625" style="0" customWidth="1"/>
    <col min="10" max="10" width="24.00390625" style="0" bestFit="1" customWidth="1"/>
    <col min="11" max="11" width="20.57421875" style="56" bestFit="1" customWidth="1"/>
  </cols>
  <sheetData>
    <row r="1" spans="1:11" s="14" customFormat="1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55"/>
    </row>
    <row r="2" spans="1:11" s="14" customFormat="1" ht="15">
      <c r="A2" s="70" t="s">
        <v>37</v>
      </c>
      <c r="B2" s="70"/>
      <c r="C2" s="70"/>
      <c r="D2" s="70"/>
      <c r="E2" s="70"/>
      <c r="F2" s="70"/>
      <c r="G2" s="1"/>
      <c r="H2"/>
      <c r="I2"/>
      <c r="J2"/>
      <c r="K2" s="55"/>
    </row>
    <row r="3" spans="1:11" s="14" customFormat="1" ht="15.75">
      <c r="A3" s="3"/>
      <c r="B3" s="3"/>
      <c r="C3" s="8"/>
      <c r="D3" s="58"/>
      <c r="E3" s="59" t="s">
        <v>43</v>
      </c>
      <c r="F3" s="58"/>
      <c r="G3" s="9"/>
      <c r="H3" s="10"/>
      <c r="I3"/>
      <c r="J3"/>
      <c r="K3" s="55"/>
    </row>
    <row r="4" spans="1:11" ht="78.75">
      <c r="A4" s="36" t="s">
        <v>9</v>
      </c>
      <c r="B4" s="37" t="s">
        <v>51</v>
      </c>
      <c r="C4" s="38" t="s">
        <v>50</v>
      </c>
      <c r="D4" s="60" t="s">
        <v>44</v>
      </c>
      <c r="E4" s="60" t="s">
        <v>45</v>
      </c>
      <c r="F4" s="60" t="s">
        <v>46</v>
      </c>
      <c r="G4" s="39" t="s">
        <v>49</v>
      </c>
      <c r="H4" s="38" t="s">
        <v>47</v>
      </c>
      <c r="J4" s="74" t="s">
        <v>85</v>
      </c>
      <c r="K4" s="75"/>
    </row>
    <row r="5" spans="1:12" ht="15">
      <c r="A5" s="34"/>
      <c r="B5" s="34"/>
      <c r="C5" s="4" t="s">
        <v>131</v>
      </c>
      <c r="D5" s="61">
        <v>20</v>
      </c>
      <c r="E5" s="61">
        <f>MEDIAN(20,60)</f>
        <v>40</v>
      </c>
      <c r="F5" s="61">
        <v>60</v>
      </c>
      <c r="G5" s="12" t="b">
        <f>IF(B5=3,"60",IF(B5=2,"40",IF(B5=1,"20")))</f>
        <v>0</v>
      </c>
      <c r="H5" s="43">
        <f aca="true" t="shared" si="0" ref="H5:H10">G5*A5</f>
        <v>0</v>
      </c>
      <c r="J5" s="4" t="s">
        <v>86</v>
      </c>
      <c r="K5" s="5" t="s">
        <v>87</v>
      </c>
      <c r="L5" s="14"/>
    </row>
    <row r="6" spans="1:11" ht="15">
      <c r="A6" s="34"/>
      <c r="B6" s="34"/>
      <c r="C6" s="4" t="s">
        <v>41</v>
      </c>
      <c r="D6" s="61">
        <v>30</v>
      </c>
      <c r="E6" s="61">
        <f>MEDIAN(30,150)</f>
        <v>90</v>
      </c>
      <c r="F6" s="61">
        <v>150</v>
      </c>
      <c r="G6" s="12" t="b">
        <f>IF(B6=3,"150",IF(B6=2,"90",IF(B6=1,"30")))</f>
        <v>0</v>
      </c>
      <c r="H6" s="43">
        <f t="shared" si="0"/>
        <v>0</v>
      </c>
      <c r="J6" s="4"/>
      <c r="K6" s="5"/>
    </row>
    <row r="7" spans="1:11" ht="15">
      <c r="A7" s="34"/>
      <c r="B7" s="34"/>
      <c r="C7" s="4" t="s">
        <v>141</v>
      </c>
      <c r="D7" s="61">
        <v>30</v>
      </c>
      <c r="E7" s="61">
        <f>MEDIAN(30,60)</f>
        <v>45</v>
      </c>
      <c r="F7" s="61">
        <v>60</v>
      </c>
      <c r="G7" s="12" t="b">
        <f>IF(B7=3,"60",IF(B7=2,"45",IF(B7=1,"30")))</f>
        <v>0</v>
      </c>
      <c r="H7" s="43">
        <f t="shared" si="0"/>
        <v>0</v>
      </c>
      <c r="J7" s="4"/>
      <c r="K7" s="5"/>
    </row>
    <row r="8" spans="1:11" ht="15">
      <c r="A8" s="34"/>
      <c r="B8" s="34"/>
      <c r="C8" s="4" t="s">
        <v>132</v>
      </c>
      <c r="D8" s="61">
        <v>40</v>
      </c>
      <c r="E8" s="61">
        <f>MEDIAN(40,100)</f>
        <v>70</v>
      </c>
      <c r="F8" s="61">
        <v>100</v>
      </c>
      <c r="G8" s="12" t="b">
        <f>IF(B8=3,"100",IF(B8=2,"70",IF(B8=1,"40")))</f>
        <v>0</v>
      </c>
      <c r="H8" s="43">
        <f t="shared" si="0"/>
        <v>0</v>
      </c>
      <c r="J8" s="4"/>
      <c r="K8" s="5"/>
    </row>
    <row r="9" spans="1:11" ht="15">
      <c r="A9" s="34"/>
      <c r="B9" s="34"/>
      <c r="C9" s="4" t="s">
        <v>38</v>
      </c>
      <c r="D9" s="61">
        <v>10</v>
      </c>
      <c r="E9" s="61">
        <f>MEDIAN(10,12)</f>
        <v>11</v>
      </c>
      <c r="F9" s="61">
        <v>12</v>
      </c>
      <c r="G9" s="12" t="b">
        <f>IF(B9=3,"12",IF(B9=2,"11",IF(B9=1,"10")))</f>
        <v>0</v>
      </c>
      <c r="H9" s="43">
        <f t="shared" si="0"/>
        <v>0</v>
      </c>
      <c r="J9" s="4"/>
      <c r="K9" s="5"/>
    </row>
    <row r="10" spans="1:11" ht="15">
      <c r="A10" s="34"/>
      <c r="B10" s="34"/>
      <c r="C10" s="4" t="s">
        <v>39</v>
      </c>
      <c r="D10" s="61">
        <v>4</v>
      </c>
      <c r="E10" s="61">
        <f>MEDIAN(4,20)</f>
        <v>12</v>
      </c>
      <c r="F10" s="61">
        <v>20</v>
      </c>
      <c r="G10" s="12" t="b">
        <f>IF(B10=3,"20",IF(B10=2,"12",IF(B10=1,"4")))</f>
        <v>0</v>
      </c>
      <c r="H10" s="43">
        <f t="shared" si="0"/>
        <v>0</v>
      </c>
      <c r="J10" s="4"/>
      <c r="K10" s="5"/>
    </row>
    <row r="11" spans="8:11" ht="15">
      <c r="H11" s="44"/>
      <c r="J11" s="4"/>
      <c r="K11" s="5"/>
    </row>
    <row r="12" spans="8:10" ht="47.25">
      <c r="H12" s="45">
        <f>SUM(H5:H10)</f>
        <v>0</v>
      </c>
      <c r="I12" s="11" t="s">
        <v>62</v>
      </c>
      <c r="J12" t="s">
        <v>88</v>
      </c>
    </row>
    <row r="13" ht="12.75">
      <c r="J13" t="s">
        <v>89</v>
      </c>
    </row>
    <row r="14" spans="1:10" ht="12.75">
      <c r="A14" s="73"/>
      <c r="B14" s="73"/>
      <c r="J14" t="s">
        <v>90</v>
      </c>
    </row>
    <row r="15" spans="1:2" ht="12.75">
      <c r="A15" s="73"/>
      <c r="B15" s="73"/>
    </row>
    <row r="16" spans="1:2" ht="12.75">
      <c r="A16" s="73"/>
      <c r="B16" s="73"/>
    </row>
    <row r="17" spans="1:2" ht="12.75">
      <c r="A17" s="73"/>
      <c r="B17" s="73"/>
    </row>
    <row r="28" ht="15.75">
      <c r="I28" s="11"/>
    </row>
  </sheetData>
  <sheetProtection/>
  <mergeCells count="7">
    <mergeCell ref="A16:B16"/>
    <mergeCell ref="A17:B17"/>
    <mergeCell ref="A1:J1"/>
    <mergeCell ref="A2:F2"/>
    <mergeCell ref="A14:B14"/>
    <mergeCell ref="A15:B15"/>
    <mergeCell ref="J4:K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8.8515625" style="14" bestFit="1" customWidth="1"/>
    <col min="2" max="2" width="15.00390625" style="31" customWidth="1"/>
    <col min="3" max="10" width="9.140625" style="14" customWidth="1"/>
    <col min="11" max="11" width="9.57421875" style="14" bestFit="1" customWidth="1"/>
    <col min="12" max="16384" width="9.140625" style="14" customWidth="1"/>
  </cols>
  <sheetData>
    <row r="1" ht="15">
      <c r="A1" s="14" t="s">
        <v>42</v>
      </c>
    </row>
    <row r="3" spans="1:9" ht="15.75">
      <c r="A3" s="68" t="s">
        <v>0</v>
      </c>
      <c r="B3" s="68"/>
      <c r="C3" s="68"/>
      <c r="D3" s="68"/>
      <c r="E3" s="68"/>
      <c r="F3" s="68"/>
      <c r="G3" s="68"/>
      <c r="H3" s="68"/>
      <c r="I3" s="68"/>
    </row>
    <row r="4" spans="1:9" ht="15.75">
      <c r="A4" s="15"/>
      <c r="B4" s="32"/>
      <c r="C4" s="16"/>
      <c r="D4" s="16"/>
      <c r="E4" s="16"/>
      <c r="F4" s="16"/>
      <c r="G4" s="16"/>
      <c r="H4" s="16"/>
      <c r="I4" s="16"/>
    </row>
    <row r="5" spans="1:9" ht="15.75">
      <c r="A5" s="15">
        <v>2022</v>
      </c>
      <c r="B5" s="32"/>
      <c r="C5" s="16"/>
      <c r="D5" s="16"/>
      <c r="E5" s="16"/>
      <c r="F5" s="16"/>
      <c r="G5" s="16"/>
      <c r="H5" s="16"/>
      <c r="I5" s="16"/>
    </row>
    <row r="6" spans="1:9" ht="15.75">
      <c r="A6" s="15"/>
      <c r="B6" s="32"/>
      <c r="C6" s="16"/>
      <c r="D6" s="16"/>
      <c r="E6" s="16"/>
      <c r="F6" s="16"/>
      <c r="G6" s="16"/>
      <c r="H6" s="16"/>
      <c r="I6" s="16"/>
    </row>
    <row r="7" spans="1:11" ht="15">
      <c r="A7" s="18" t="s">
        <v>52</v>
      </c>
      <c r="B7" s="33">
        <f>Women!H17</f>
        <v>0</v>
      </c>
      <c r="C7" s="17"/>
      <c r="D7" s="17"/>
      <c r="E7" s="17"/>
      <c r="F7" s="17"/>
      <c r="G7" s="17"/>
      <c r="H7" s="17"/>
      <c r="I7" s="17"/>
      <c r="K7" s="55"/>
    </row>
    <row r="8" spans="1:9" ht="15">
      <c r="A8" s="17" t="s">
        <v>53</v>
      </c>
      <c r="B8" s="33">
        <f>'Men''s '!H14</f>
        <v>0</v>
      </c>
      <c r="C8" s="30"/>
      <c r="D8" s="30"/>
      <c r="E8" s="30"/>
      <c r="F8" s="17"/>
      <c r="G8" s="17"/>
      <c r="H8" s="17"/>
      <c r="I8" s="17"/>
    </row>
    <row r="9" spans="1:9" ht="15">
      <c r="A9" s="17" t="s">
        <v>54</v>
      </c>
      <c r="B9" s="33">
        <f>'Children''s'!H15</f>
        <v>0</v>
      </c>
      <c r="C9" s="30"/>
      <c r="D9" s="30"/>
      <c r="E9" s="30"/>
      <c r="F9" s="17"/>
      <c r="G9" s="17"/>
      <c r="H9" s="17"/>
      <c r="I9" s="17"/>
    </row>
    <row r="10" spans="1:9" ht="15">
      <c r="A10" s="17" t="s">
        <v>61</v>
      </c>
      <c r="B10" s="33">
        <f>Electronics!H10</f>
        <v>0</v>
      </c>
      <c r="C10" s="30"/>
      <c r="D10" s="30"/>
      <c r="E10" s="30"/>
      <c r="F10" s="17"/>
      <c r="G10" s="17"/>
      <c r="H10" s="17"/>
      <c r="I10" s="17"/>
    </row>
    <row r="11" spans="1:9" ht="15">
      <c r="A11" s="17" t="s">
        <v>63</v>
      </c>
      <c r="B11" s="33">
        <f>'Sporting Goods'!H13</f>
        <v>0</v>
      </c>
      <c r="C11" s="30"/>
      <c r="D11" s="30"/>
      <c r="E11" s="30"/>
      <c r="F11" s="17"/>
      <c r="G11" s="17"/>
      <c r="H11" s="17"/>
      <c r="I11" s="17"/>
    </row>
    <row r="12" spans="1:9" ht="15">
      <c r="A12" s="17" t="s">
        <v>130</v>
      </c>
      <c r="B12" s="33">
        <f>Housewares!H12</f>
        <v>0</v>
      </c>
      <c r="C12" s="30"/>
      <c r="D12" s="30"/>
      <c r="E12" s="30"/>
      <c r="F12" s="17"/>
      <c r="G12" s="17"/>
      <c r="H12" s="17"/>
      <c r="I12" s="17"/>
    </row>
    <row r="13" spans="1:9" ht="15">
      <c r="A13" s="17" t="s">
        <v>64</v>
      </c>
      <c r="B13" s="33">
        <f>Furniture!H12</f>
        <v>0</v>
      </c>
      <c r="C13" s="30"/>
      <c r="D13" s="30"/>
      <c r="E13" s="30"/>
      <c r="F13" s="17"/>
      <c r="G13" s="17"/>
      <c r="H13" s="17"/>
      <c r="I13" s="17"/>
    </row>
    <row r="14" spans="1:9" ht="15">
      <c r="A14" s="17"/>
      <c r="B14" s="33"/>
      <c r="C14" s="30"/>
      <c r="D14" s="30"/>
      <c r="E14" s="30"/>
      <c r="F14" s="17"/>
      <c r="G14" s="17"/>
      <c r="H14" s="17"/>
      <c r="I14" s="17"/>
    </row>
    <row r="15" spans="1:9" ht="15">
      <c r="A15" s="17" t="s">
        <v>142</v>
      </c>
      <c r="B15" s="33">
        <f>SUM(B7:B14)</f>
        <v>0</v>
      </c>
      <c r="C15" s="30"/>
      <c r="D15" s="30"/>
      <c r="E15" s="30"/>
      <c r="F15" s="17"/>
      <c r="G15" s="17"/>
      <c r="H15" s="17"/>
      <c r="I15" s="17"/>
    </row>
    <row r="16" spans="1:9" ht="15">
      <c r="A16" s="17"/>
      <c r="B16" s="33"/>
      <c r="C16" s="30"/>
      <c r="D16" s="30"/>
      <c r="E16" s="30"/>
      <c r="F16" s="17"/>
      <c r="G16" s="17"/>
      <c r="H16" s="17"/>
      <c r="I16" s="17"/>
    </row>
    <row r="17" spans="1:9" ht="15">
      <c r="A17" s="17"/>
      <c r="B17" s="33"/>
      <c r="C17" s="30"/>
      <c r="D17" s="30"/>
      <c r="E17" s="30"/>
      <c r="F17" s="17"/>
      <c r="G17" s="17"/>
      <c r="H17" s="17"/>
      <c r="I17" s="17"/>
    </row>
    <row r="18" spans="1:9" ht="15">
      <c r="A18" s="17"/>
      <c r="B18" s="33"/>
      <c r="C18" s="30"/>
      <c r="D18" s="30"/>
      <c r="E18" s="30"/>
      <c r="F18" s="17"/>
      <c r="G18" s="17"/>
      <c r="H18" s="17"/>
      <c r="I18" s="17"/>
    </row>
    <row r="19" spans="1:9" ht="15">
      <c r="A19" s="17" t="str">
        <f>'Summary '!A20:B20</f>
        <v>Address:</v>
      </c>
      <c r="B19" s="33"/>
      <c r="C19" s="30"/>
      <c r="D19" s="30"/>
      <c r="E19" s="30"/>
      <c r="F19" s="17"/>
      <c r="G19" s="17"/>
      <c r="H19" s="17"/>
      <c r="I19" s="17"/>
    </row>
    <row r="20" spans="1:9" ht="15">
      <c r="A20" s="17" t="str">
        <f>'Summary '!A21:B21</f>
        <v>Town, State, Zip</v>
      </c>
      <c r="B20" s="33"/>
      <c r="C20" s="30"/>
      <c r="D20" s="30"/>
      <c r="E20" s="30"/>
      <c r="F20" s="17"/>
      <c r="G20" s="17"/>
      <c r="H20" s="17"/>
      <c r="I20" s="17"/>
    </row>
    <row r="21" spans="1:9" ht="15">
      <c r="A21" s="17"/>
      <c r="B21" s="33"/>
      <c r="C21" s="17"/>
      <c r="D21" s="17"/>
      <c r="E21" s="17"/>
      <c r="F21" s="17"/>
      <c r="G21" s="17"/>
      <c r="H21" s="17"/>
      <c r="I21" s="17"/>
    </row>
  </sheetData>
  <sheetProtection/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22">
      <selection activeCell="A30" sqref="A30"/>
    </sheetView>
  </sheetViews>
  <sheetFormatPr defaultColWidth="9.140625" defaultRowHeight="12.75"/>
  <sheetData>
    <row r="2" ht="15.75">
      <c r="A2" s="64" t="s">
        <v>93</v>
      </c>
    </row>
    <row r="4" spans="1:10" ht="14.25">
      <c r="A4" s="63" t="s">
        <v>97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4.25">
      <c r="A5" s="63" t="s">
        <v>98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4.25">
      <c r="A6" s="63" t="s">
        <v>99</v>
      </c>
      <c r="B6" s="63"/>
      <c r="C6" s="63"/>
      <c r="D6" s="63"/>
      <c r="E6" s="63"/>
      <c r="F6" s="63"/>
      <c r="G6" s="63"/>
      <c r="H6" s="63"/>
      <c r="I6" s="63"/>
      <c r="J6" s="63"/>
    </row>
    <row r="7" ht="14.25">
      <c r="A7" s="63" t="s">
        <v>100</v>
      </c>
    </row>
    <row r="8" ht="14.25">
      <c r="A8" s="63" t="s">
        <v>101</v>
      </c>
    </row>
    <row r="9" ht="14.25">
      <c r="A9" s="63" t="s">
        <v>102</v>
      </c>
    </row>
    <row r="10" ht="14.25">
      <c r="A10" s="63" t="s">
        <v>103</v>
      </c>
    </row>
    <row r="11" ht="14.25">
      <c r="A11" s="63" t="s">
        <v>104</v>
      </c>
    </row>
    <row r="12" ht="14.25">
      <c r="A12" s="63" t="s">
        <v>105</v>
      </c>
    </row>
    <row r="13" ht="14.25">
      <c r="A13" s="63" t="s">
        <v>106</v>
      </c>
    </row>
    <row r="14" ht="14.25">
      <c r="A14" s="63" t="s">
        <v>107</v>
      </c>
    </row>
    <row r="15" ht="14.25">
      <c r="A15" s="63" t="s">
        <v>108</v>
      </c>
    </row>
    <row r="16" ht="14.25">
      <c r="A16" s="63" t="s">
        <v>109</v>
      </c>
    </row>
    <row r="17" ht="14.25">
      <c r="A17" s="63" t="s">
        <v>110</v>
      </c>
    </row>
    <row r="18" ht="14.25">
      <c r="A18" s="63" t="s">
        <v>111</v>
      </c>
    </row>
    <row r="19" ht="14.25">
      <c r="A19" s="63" t="s">
        <v>112</v>
      </c>
    </row>
    <row r="20" ht="14.25">
      <c r="A20" s="63" t="s">
        <v>113</v>
      </c>
    </row>
    <row r="21" ht="14.25">
      <c r="A21" s="63" t="s">
        <v>114</v>
      </c>
    </row>
    <row r="22" ht="14.25">
      <c r="A22" s="63" t="s">
        <v>115</v>
      </c>
    </row>
    <row r="23" ht="14.25">
      <c r="A23" s="63" t="s">
        <v>116</v>
      </c>
    </row>
    <row r="24" ht="14.25">
      <c r="A24" s="63" t="s">
        <v>117</v>
      </c>
    </row>
    <row r="25" ht="14.25">
      <c r="A25" s="63" t="s">
        <v>118</v>
      </c>
    </row>
    <row r="26" ht="14.25">
      <c r="A26" s="63" t="s">
        <v>119</v>
      </c>
    </row>
    <row r="27" ht="14.25">
      <c r="A27" s="63" t="s">
        <v>120</v>
      </c>
    </row>
    <row r="28" ht="14.25">
      <c r="A28" s="63" t="s">
        <v>121</v>
      </c>
    </row>
    <row r="29" ht="14.25">
      <c r="A29" s="63" t="s">
        <v>122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1">
      <selection activeCell="D3" sqref="D1:G16384"/>
    </sheetView>
  </sheetViews>
  <sheetFormatPr defaultColWidth="9.140625" defaultRowHeight="12.75"/>
  <cols>
    <col min="2" max="2" width="14.421875" style="0" customWidth="1"/>
    <col min="3" max="3" width="18.57421875" style="0" bestFit="1" customWidth="1"/>
    <col min="4" max="4" width="9.421875" style="0" hidden="1" customWidth="1"/>
    <col min="5" max="5" width="12.8515625" style="0" hidden="1" customWidth="1"/>
    <col min="6" max="6" width="9.7109375" style="0" hidden="1" customWidth="1"/>
    <col min="7" max="7" width="12.421875" style="0" hidden="1" customWidth="1"/>
    <col min="8" max="8" width="13.57421875" style="0" bestFit="1" customWidth="1"/>
    <col min="9" max="9" width="12.00390625" style="0" customWidth="1"/>
  </cols>
  <sheetData>
    <row r="1" spans="1:10" ht="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7" ht="15">
      <c r="A2" s="70" t="s">
        <v>8</v>
      </c>
      <c r="B2" s="70"/>
      <c r="C2" s="70"/>
      <c r="D2" s="70"/>
      <c r="E2" s="70"/>
      <c r="F2" s="70"/>
      <c r="G2" s="1"/>
    </row>
    <row r="3" spans="1:8" ht="15.75">
      <c r="A3" s="3"/>
      <c r="B3" s="3"/>
      <c r="C3" s="8"/>
      <c r="D3" s="8"/>
      <c r="E3" s="29" t="s">
        <v>43</v>
      </c>
      <c r="F3" s="8"/>
      <c r="G3" s="9"/>
      <c r="H3" s="10"/>
    </row>
    <row r="4" spans="1:8" ht="78.75">
      <c r="A4" s="25" t="s">
        <v>9</v>
      </c>
      <c r="B4" s="26" t="s">
        <v>51</v>
      </c>
      <c r="C4" s="27" t="s">
        <v>50</v>
      </c>
      <c r="D4" s="27" t="s">
        <v>44</v>
      </c>
      <c r="E4" s="27" t="s">
        <v>45</v>
      </c>
      <c r="F4" s="27" t="s">
        <v>46</v>
      </c>
      <c r="G4" s="28" t="s">
        <v>49</v>
      </c>
      <c r="H4" s="27" t="s">
        <v>47</v>
      </c>
    </row>
    <row r="5" spans="1:8" ht="15">
      <c r="A5" s="35"/>
      <c r="B5" s="35"/>
      <c r="C5" s="21" t="s">
        <v>10</v>
      </c>
      <c r="D5" s="22">
        <v>2</v>
      </c>
      <c r="E5" s="22">
        <f>MEDIAN(2,10)</f>
        <v>6</v>
      </c>
      <c r="F5" s="22">
        <v>10</v>
      </c>
      <c r="G5" s="23" t="b">
        <f>IF(B5=3,"10",IF(B5=2,"6",IF(B5=1,"2")))</f>
        <v>0</v>
      </c>
      <c r="H5" s="24">
        <f>G5*A5</f>
        <v>0</v>
      </c>
    </row>
    <row r="6" spans="1:8" ht="15">
      <c r="A6" s="35"/>
      <c r="B6" s="35"/>
      <c r="C6" s="21" t="s">
        <v>11</v>
      </c>
      <c r="D6" s="22">
        <v>2</v>
      </c>
      <c r="E6" s="22">
        <f>MEDIAN(2,12)</f>
        <v>7</v>
      </c>
      <c r="F6" s="22">
        <v>12</v>
      </c>
      <c r="G6" s="24" t="b">
        <f>IF(B6=3,"12",IF(B6=2,"7",IF(B6=1,"2")))</f>
        <v>0</v>
      </c>
      <c r="H6" s="24">
        <f>G6*A6</f>
        <v>0</v>
      </c>
    </row>
    <row r="7" spans="1:8" ht="15">
      <c r="A7" s="35"/>
      <c r="B7" s="35"/>
      <c r="C7" s="21" t="s">
        <v>12</v>
      </c>
      <c r="D7" s="22">
        <v>7</v>
      </c>
      <c r="E7" s="22">
        <f>MEDIAN(7,40)</f>
        <v>23.5</v>
      </c>
      <c r="F7" s="22">
        <v>40</v>
      </c>
      <c r="G7" s="24" t="b">
        <f>IF(B7=3,"40",IF(B7=2,"23.5",IF(B7=1,"7")))</f>
        <v>0</v>
      </c>
      <c r="H7" s="24">
        <f aca="true" t="shared" si="0" ref="H7:H15">G7*A7</f>
        <v>0</v>
      </c>
    </row>
    <row r="8" spans="1:8" ht="15">
      <c r="A8" s="35"/>
      <c r="B8" s="35"/>
      <c r="C8" s="21" t="s">
        <v>13</v>
      </c>
      <c r="D8" s="22">
        <v>3</v>
      </c>
      <c r="E8" s="22">
        <f>MEDIAN(3,9)</f>
        <v>6</v>
      </c>
      <c r="F8" s="22">
        <v>9</v>
      </c>
      <c r="G8" s="24" t="b">
        <f>IF(B8=3,"20",IF(B8=2,"6",IF(B8=1,"3")))</f>
        <v>0</v>
      </c>
      <c r="H8" s="24">
        <f t="shared" si="0"/>
        <v>0</v>
      </c>
    </row>
    <row r="9" spans="1:8" ht="15">
      <c r="A9" s="35"/>
      <c r="B9" s="35"/>
      <c r="C9" s="21" t="s">
        <v>14</v>
      </c>
      <c r="D9" s="22">
        <v>3</v>
      </c>
      <c r="E9" s="22">
        <f>MEDIAN(3,9)</f>
        <v>6</v>
      </c>
      <c r="F9" s="22">
        <v>9</v>
      </c>
      <c r="G9" s="24" t="b">
        <f>IF(B9=3,"9",IF(B9=2,"6",IF(B9=1,"3")))</f>
        <v>0</v>
      </c>
      <c r="H9" s="24">
        <f t="shared" si="0"/>
        <v>0</v>
      </c>
    </row>
    <row r="10" spans="1:8" ht="15">
      <c r="A10" s="35"/>
      <c r="B10" s="35"/>
      <c r="C10" s="21" t="s">
        <v>16</v>
      </c>
      <c r="D10" s="22">
        <v>2</v>
      </c>
      <c r="E10" s="22">
        <f>MEDIAN(2,21)</f>
        <v>11.5</v>
      </c>
      <c r="F10" s="22">
        <v>21</v>
      </c>
      <c r="G10" s="24" t="b">
        <f>IF(B10=3,"21",IF(B10=2,"11.5",IF(B10=1,"2.")))</f>
        <v>0</v>
      </c>
      <c r="H10" s="24">
        <f t="shared" si="0"/>
        <v>0</v>
      </c>
    </row>
    <row r="11" spans="1:8" ht="15">
      <c r="A11" s="35"/>
      <c r="B11" s="35"/>
      <c r="C11" s="21" t="s">
        <v>17</v>
      </c>
      <c r="D11" s="22">
        <v>5</v>
      </c>
      <c r="E11" s="22">
        <f>MEDIAN(5,30)</f>
        <v>17.5</v>
      </c>
      <c r="F11" s="22">
        <v>30</v>
      </c>
      <c r="G11" s="24" t="b">
        <f>IF(B11=3,"30",IF(B11=2,"17.50",IF(B11=1,"5")))</f>
        <v>0</v>
      </c>
      <c r="H11" s="24">
        <f t="shared" si="0"/>
        <v>0</v>
      </c>
    </row>
    <row r="12" spans="1:8" ht="15">
      <c r="A12" s="35"/>
      <c r="B12" s="35"/>
      <c r="C12" s="21" t="s">
        <v>18</v>
      </c>
      <c r="D12" s="22">
        <v>5</v>
      </c>
      <c r="E12" s="22">
        <f>MEDIAN(5,20)</f>
        <v>12.5</v>
      </c>
      <c r="F12" s="22">
        <v>20</v>
      </c>
      <c r="G12" s="24" t="b">
        <f>IF(B12=3,"20",IF(B12=2,"12.5",IF(B12=1,"5")))</f>
        <v>0</v>
      </c>
      <c r="H12" s="24">
        <f t="shared" si="0"/>
        <v>0</v>
      </c>
    </row>
    <row r="13" spans="1:8" ht="15">
      <c r="A13" s="35"/>
      <c r="B13" s="35"/>
      <c r="C13" s="21" t="s">
        <v>133</v>
      </c>
      <c r="D13" s="22">
        <v>2</v>
      </c>
      <c r="E13" s="22">
        <f>MEDIAN(2,12)</f>
        <v>7</v>
      </c>
      <c r="F13" s="22">
        <v>12</v>
      </c>
      <c r="G13" s="24" t="b">
        <f>IF(B13=3,"12",IF(B13=2,"7",IF(B13=1,"2")))</f>
        <v>0</v>
      </c>
      <c r="H13" s="24">
        <f t="shared" si="0"/>
        <v>0</v>
      </c>
    </row>
    <row r="14" spans="1:8" ht="15">
      <c r="A14" s="35"/>
      <c r="B14" s="35"/>
      <c r="C14" s="21" t="s">
        <v>20</v>
      </c>
      <c r="D14" s="22">
        <v>5</v>
      </c>
      <c r="E14" s="22">
        <f>MEDIAN(5,30)</f>
        <v>17.5</v>
      </c>
      <c r="F14" s="22">
        <v>30</v>
      </c>
      <c r="G14" s="24" t="b">
        <f>IF(B14=3,"30",IF(B14=2,"17.5",IF(B14=1,"5")))</f>
        <v>0</v>
      </c>
      <c r="H14" s="24">
        <f t="shared" si="0"/>
        <v>0</v>
      </c>
    </row>
    <row r="15" spans="1:8" ht="15">
      <c r="A15" s="35"/>
      <c r="B15" s="35"/>
      <c r="C15" s="21" t="s">
        <v>21</v>
      </c>
      <c r="D15" s="22">
        <v>5</v>
      </c>
      <c r="E15" s="22">
        <f>MEDIAN(5,15)</f>
        <v>10</v>
      </c>
      <c r="F15" s="22">
        <v>15</v>
      </c>
      <c r="G15" s="24" t="b">
        <f>IF(B15=3,"15",IF(B15=2,"10",IF(B15=1,"5")))</f>
        <v>0</v>
      </c>
      <c r="H15" s="24">
        <f t="shared" si="0"/>
        <v>0</v>
      </c>
    </row>
    <row r="16" spans="3:8" ht="12.75">
      <c r="C16" s="10"/>
      <c r="D16" s="10"/>
      <c r="E16" s="10"/>
      <c r="F16" s="10"/>
      <c r="G16" s="10"/>
      <c r="H16" s="10"/>
    </row>
    <row r="17" spans="3:9" ht="63">
      <c r="C17" s="10"/>
      <c r="D17" s="10"/>
      <c r="E17" s="10"/>
      <c r="F17" s="10"/>
      <c r="H17" s="20">
        <f>SUM(H5:H16)</f>
        <v>0</v>
      </c>
      <c r="I17" s="11" t="s">
        <v>48</v>
      </c>
    </row>
    <row r="19" spans="1:7" ht="12.75">
      <c r="A19" s="72"/>
      <c r="B19" s="72"/>
      <c r="C19" s="42"/>
      <c r="D19" s="6"/>
      <c r="E19" s="6"/>
      <c r="F19" s="6"/>
      <c r="G19" s="6"/>
    </row>
    <row r="20" spans="1:7" ht="12.75">
      <c r="A20" s="72"/>
      <c r="B20" s="72"/>
      <c r="C20" s="42"/>
      <c r="D20" s="6"/>
      <c r="E20" s="6"/>
      <c r="F20" s="6"/>
      <c r="G20" s="6"/>
    </row>
    <row r="21" spans="1:7" ht="12.75">
      <c r="A21" s="72"/>
      <c r="B21" s="72"/>
      <c r="C21" s="42"/>
      <c r="D21" s="6"/>
      <c r="E21" s="6"/>
      <c r="F21" s="6"/>
      <c r="G21" s="6"/>
    </row>
    <row r="22" spans="1:7" ht="12.75">
      <c r="A22" s="72"/>
      <c r="B22" s="72"/>
      <c r="C22" s="42"/>
      <c r="D22" s="6"/>
      <c r="E22" s="6"/>
      <c r="F22" s="6"/>
      <c r="G22" s="6"/>
    </row>
    <row r="23" spans="7:11" ht="12.75">
      <c r="G23" s="6"/>
      <c r="H23" s="71"/>
      <c r="I23" s="71"/>
      <c r="J23" s="71"/>
      <c r="K23" s="6"/>
    </row>
    <row r="24" spans="7:11" ht="12.75">
      <c r="G24" s="2"/>
      <c r="H24" s="2"/>
      <c r="I24" s="2"/>
      <c r="J24" s="2"/>
      <c r="K24" s="6"/>
    </row>
    <row r="25" spans="7:11" ht="12.75">
      <c r="G25" s="7"/>
      <c r="H25" s="7"/>
      <c r="I25" s="7"/>
      <c r="J25" s="7"/>
      <c r="K25" s="6"/>
    </row>
    <row r="26" spans="7:11" ht="12.75">
      <c r="G26" s="7"/>
      <c r="H26" s="7"/>
      <c r="I26" s="7"/>
      <c r="J26" s="7"/>
      <c r="K26" s="6"/>
    </row>
    <row r="27" spans="7:11" ht="12.75">
      <c r="G27" s="7"/>
      <c r="H27" s="7"/>
      <c r="I27" s="7"/>
      <c r="J27" s="7"/>
      <c r="K27" s="6"/>
    </row>
    <row r="28" spans="7:11" ht="12.75">
      <c r="G28" s="7"/>
      <c r="H28" s="7"/>
      <c r="I28" s="7"/>
      <c r="J28" s="7"/>
      <c r="K28" s="6"/>
    </row>
    <row r="29" spans="7:11" ht="12.75">
      <c r="G29" s="7"/>
      <c r="H29" s="7"/>
      <c r="I29" s="7"/>
      <c r="J29" s="7"/>
      <c r="K29" s="6"/>
    </row>
    <row r="30" spans="7:11" ht="12.75">
      <c r="G30" s="7"/>
      <c r="H30" s="7"/>
      <c r="I30" s="7"/>
      <c r="J30" s="7"/>
      <c r="K30" s="6"/>
    </row>
    <row r="31" spans="7:11" ht="12.75">
      <c r="G31" s="7"/>
      <c r="H31" s="7"/>
      <c r="I31" s="7"/>
      <c r="J31" s="7"/>
      <c r="K31" s="6"/>
    </row>
    <row r="32" spans="3:11" ht="12.75">
      <c r="C32" t="s">
        <v>72</v>
      </c>
      <c r="G32" s="7"/>
      <c r="H32" s="7"/>
      <c r="I32" s="7"/>
      <c r="J32" s="7"/>
      <c r="K32" s="6"/>
    </row>
    <row r="33" spans="7:11" ht="12.75">
      <c r="G33" s="7"/>
      <c r="H33" s="7"/>
      <c r="I33" s="7"/>
      <c r="J33" s="7"/>
      <c r="K33" s="6"/>
    </row>
    <row r="34" spans="7:11" ht="12.75">
      <c r="G34" s="7"/>
      <c r="H34" s="7"/>
      <c r="I34" s="7"/>
      <c r="J34" s="7"/>
      <c r="K34" s="6"/>
    </row>
    <row r="35" spans="7:11" ht="12.75">
      <c r="G35" s="7"/>
      <c r="H35" s="7"/>
      <c r="I35" s="7"/>
      <c r="J35" s="7"/>
      <c r="K35" s="6"/>
    </row>
    <row r="36" spans="7:11" ht="12.75">
      <c r="G36" s="7"/>
      <c r="H36" s="7"/>
      <c r="I36" s="7"/>
      <c r="J36" s="7"/>
      <c r="K36" s="6"/>
    </row>
    <row r="37" spans="7:11" ht="12.75">
      <c r="G37" s="7"/>
      <c r="H37" s="7"/>
      <c r="I37" s="7"/>
      <c r="J37" s="7"/>
      <c r="K37" s="6"/>
    </row>
    <row r="38" spans="7:11" ht="12.75">
      <c r="G38" s="6"/>
      <c r="H38" s="6"/>
      <c r="I38" s="6"/>
      <c r="J38" s="6"/>
      <c r="K38" s="6"/>
    </row>
  </sheetData>
  <sheetProtection/>
  <mergeCells count="7">
    <mergeCell ref="A1:J1"/>
    <mergeCell ref="A2:F2"/>
    <mergeCell ref="H23:J23"/>
    <mergeCell ref="A19:B19"/>
    <mergeCell ref="A20:B20"/>
    <mergeCell ref="A21:B21"/>
    <mergeCell ref="A22:B2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D3" sqref="D1:G16384"/>
    </sheetView>
  </sheetViews>
  <sheetFormatPr defaultColWidth="9.140625" defaultRowHeight="12.75"/>
  <cols>
    <col min="2" max="2" width="11.57421875" style="0" customWidth="1"/>
    <col min="3" max="3" width="15.8515625" style="0" bestFit="1" customWidth="1"/>
    <col min="4" max="4" width="9.140625" style="0" hidden="1" customWidth="1"/>
    <col min="5" max="5" width="15.28125" style="0" hidden="1" customWidth="1"/>
    <col min="6" max="6" width="9.7109375" style="0" hidden="1" customWidth="1"/>
    <col min="7" max="7" width="11.7109375" style="0" hidden="1" customWidth="1"/>
    <col min="8" max="8" width="17.140625" style="0" customWidth="1"/>
    <col min="9" max="9" width="11.140625" style="0" customWidth="1"/>
  </cols>
  <sheetData>
    <row r="1" spans="1:10" ht="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7" ht="15">
      <c r="A2" s="70" t="s">
        <v>22</v>
      </c>
      <c r="B2" s="70"/>
      <c r="C2" s="70"/>
      <c r="D2" s="70"/>
      <c r="E2" s="70"/>
      <c r="F2" s="70"/>
      <c r="G2" s="1"/>
    </row>
    <row r="3" spans="1:8" ht="15.75">
      <c r="A3" s="3"/>
      <c r="B3" s="3"/>
      <c r="C3" s="8"/>
      <c r="D3" s="8"/>
      <c r="E3" s="29" t="s">
        <v>43</v>
      </c>
      <c r="F3" s="8"/>
      <c r="G3" s="9"/>
      <c r="H3" s="10"/>
    </row>
    <row r="4" spans="1:8" ht="94.5">
      <c r="A4" s="36" t="s">
        <v>9</v>
      </c>
      <c r="B4" s="37" t="s">
        <v>51</v>
      </c>
      <c r="C4" s="38" t="s">
        <v>50</v>
      </c>
      <c r="D4" s="38" t="s">
        <v>44</v>
      </c>
      <c r="E4" s="38" t="s">
        <v>45</v>
      </c>
      <c r="F4" s="38" t="s">
        <v>46</v>
      </c>
      <c r="G4" s="39" t="s">
        <v>49</v>
      </c>
      <c r="H4" s="38" t="s">
        <v>47</v>
      </c>
    </row>
    <row r="5" spans="1:8" ht="15">
      <c r="A5" s="34"/>
      <c r="B5" s="34"/>
      <c r="C5" s="40" t="s">
        <v>23</v>
      </c>
      <c r="D5" s="41">
        <v>2</v>
      </c>
      <c r="E5" s="41">
        <f>MEDIAN(2,15)</f>
        <v>8.5</v>
      </c>
      <c r="F5" s="41">
        <v>15</v>
      </c>
      <c r="G5" s="23" t="b">
        <f>IF(B5=3,"15",IF(B5=2,"8.5",IF(B5=1,"2")))</f>
        <v>0</v>
      </c>
      <c r="H5" s="24">
        <f>G5*A5</f>
        <v>0</v>
      </c>
    </row>
    <row r="6" spans="1:8" ht="15">
      <c r="A6" s="34"/>
      <c r="B6" s="34"/>
      <c r="C6" s="40" t="s">
        <v>15</v>
      </c>
      <c r="D6" s="41">
        <v>7</v>
      </c>
      <c r="E6" s="41">
        <f>MEDIAN(7,40)</f>
        <v>23.5</v>
      </c>
      <c r="F6" s="41">
        <v>40</v>
      </c>
      <c r="G6" s="24" t="b">
        <f>IF(B6=3,"40",IF(B6=2,"23.50",IF(B6=1,"7")))</f>
        <v>0</v>
      </c>
      <c r="H6" s="24">
        <f>G6*A6</f>
        <v>0</v>
      </c>
    </row>
    <row r="7" spans="1:8" ht="15">
      <c r="A7" s="34"/>
      <c r="B7" s="34"/>
      <c r="C7" s="40" t="s">
        <v>24</v>
      </c>
      <c r="D7" s="41">
        <v>6</v>
      </c>
      <c r="E7" s="41">
        <f>MEDIAN(6,12)</f>
        <v>9</v>
      </c>
      <c r="F7" s="41">
        <v>12</v>
      </c>
      <c r="G7" s="24" t="b">
        <f>IF(B7=3,"12",IF(B7=2,"9",IF(B7=1,"6")))</f>
        <v>0</v>
      </c>
      <c r="H7" s="24">
        <f aca="true" t="shared" si="0" ref="H7:H12">G7*A7</f>
        <v>0</v>
      </c>
    </row>
    <row r="8" spans="1:8" ht="15">
      <c r="A8" s="34"/>
      <c r="B8" s="34"/>
      <c r="C8" s="40" t="s">
        <v>19</v>
      </c>
      <c r="D8" s="41">
        <v>2</v>
      </c>
      <c r="E8" s="41">
        <f>MEDIAN(2,8)</f>
        <v>5</v>
      </c>
      <c r="F8" s="41">
        <v>8</v>
      </c>
      <c r="G8" s="24" t="b">
        <f>IF(B8=3,"8",IF(B8=2,"5",IF(B8=1,"2")))</f>
        <v>0</v>
      </c>
      <c r="H8" s="24">
        <f t="shared" si="0"/>
        <v>0</v>
      </c>
    </row>
    <row r="9" spans="1:8" ht="15">
      <c r="A9" s="34"/>
      <c r="B9" s="34"/>
      <c r="C9" s="40" t="s">
        <v>25</v>
      </c>
      <c r="D9" s="41">
        <v>4</v>
      </c>
      <c r="E9" s="41">
        <f>MEDIAN(4,18)</f>
        <v>11</v>
      </c>
      <c r="F9" s="41">
        <v>18</v>
      </c>
      <c r="G9" s="24" t="b">
        <f>IF(B9=3,"18",IF(B9=2,"11",IF(B9=1,"4")))</f>
        <v>0</v>
      </c>
      <c r="H9" s="24">
        <f t="shared" si="0"/>
        <v>0</v>
      </c>
    </row>
    <row r="10" spans="1:8" ht="15">
      <c r="A10" s="34"/>
      <c r="B10" s="34"/>
      <c r="C10" s="40" t="s">
        <v>26</v>
      </c>
      <c r="D10" s="41">
        <v>2</v>
      </c>
      <c r="E10" s="41">
        <f>MEDIAN(2,15)</f>
        <v>8.5</v>
      </c>
      <c r="F10" s="41">
        <v>15</v>
      </c>
      <c r="G10" s="24" t="b">
        <f>IF(B10=3,"15",IF(B10=2,"8.5",IF(B10=1,"2")))</f>
        <v>0</v>
      </c>
      <c r="H10" s="24">
        <f t="shared" si="0"/>
        <v>0</v>
      </c>
    </row>
    <row r="11" spans="1:8" ht="15">
      <c r="A11" s="34"/>
      <c r="B11" s="34"/>
      <c r="C11" s="40" t="s">
        <v>20</v>
      </c>
      <c r="D11" s="41">
        <v>10</v>
      </c>
      <c r="E11" s="41">
        <f>MEDIAN(10,30)</f>
        <v>20</v>
      </c>
      <c r="F11" s="41">
        <v>30</v>
      </c>
      <c r="G11" s="24" t="b">
        <f>IF(B11=3,"30",IF(B11=2,"20",IF(B11=1,"10")))</f>
        <v>0</v>
      </c>
      <c r="H11" s="24">
        <f t="shared" si="0"/>
        <v>0</v>
      </c>
    </row>
    <row r="12" spans="1:8" ht="15">
      <c r="A12" s="34"/>
      <c r="B12" s="34"/>
      <c r="C12" s="40" t="s">
        <v>21</v>
      </c>
      <c r="D12" s="41">
        <v>5</v>
      </c>
      <c r="E12" s="41">
        <f>MEDIAN(5,15)</f>
        <v>10</v>
      </c>
      <c r="F12" s="41">
        <v>15</v>
      </c>
      <c r="G12" s="24" t="b">
        <f>IF(B12=3,"15",IF(B12=2,"10",IF(B12=1,"5")))</f>
        <v>0</v>
      </c>
      <c r="H12" s="24">
        <f t="shared" si="0"/>
        <v>0</v>
      </c>
    </row>
    <row r="14" spans="8:9" ht="63">
      <c r="H14" s="19">
        <f>SUM(H5:H13)</f>
        <v>0</v>
      </c>
      <c r="I14" s="11" t="s">
        <v>55</v>
      </c>
    </row>
    <row r="16" spans="1:2" ht="12.75">
      <c r="A16" s="73"/>
      <c r="B16" s="73"/>
    </row>
    <row r="17" spans="1:2" ht="12.75">
      <c r="A17" s="73"/>
      <c r="B17" s="73"/>
    </row>
    <row r="18" spans="1:2" ht="12.75">
      <c r="A18" s="73"/>
      <c r="B18" s="73"/>
    </row>
    <row r="19" spans="1:2" ht="12.75">
      <c r="A19" s="73"/>
      <c r="B19" s="73"/>
    </row>
  </sheetData>
  <sheetProtection/>
  <mergeCells count="6">
    <mergeCell ref="A1:J1"/>
    <mergeCell ref="A2:F2"/>
    <mergeCell ref="A19:B19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D3" sqref="D1:G16384"/>
    </sheetView>
  </sheetViews>
  <sheetFormatPr defaultColWidth="9.140625" defaultRowHeight="12.75"/>
  <cols>
    <col min="2" max="2" width="13.57421875" style="0" customWidth="1"/>
    <col min="3" max="3" width="17.7109375" style="0" bestFit="1" customWidth="1"/>
    <col min="4" max="4" width="8.7109375" style="0" hidden="1" customWidth="1"/>
    <col min="5" max="5" width="12.00390625" style="0" hidden="1" customWidth="1"/>
    <col min="6" max="6" width="9.7109375" style="0" hidden="1" customWidth="1"/>
    <col min="7" max="7" width="13.421875" style="0" hidden="1" customWidth="1"/>
    <col min="8" max="8" width="13.57421875" style="0" bestFit="1" customWidth="1"/>
    <col min="9" max="9" width="13.00390625" style="0" customWidth="1"/>
  </cols>
  <sheetData>
    <row r="1" spans="1:10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5" ht="15">
      <c r="A2" s="70" t="s">
        <v>27</v>
      </c>
      <c r="B2" s="70"/>
      <c r="C2" s="70"/>
      <c r="D2" s="70"/>
      <c r="E2" s="70"/>
    </row>
    <row r="3" spans="1:8" ht="15.75">
      <c r="A3" s="3"/>
      <c r="B3" s="3"/>
      <c r="C3" s="8"/>
      <c r="D3" s="8"/>
      <c r="E3" s="29" t="s">
        <v>43</v>
      </c>
      <c r="F3" s="8"/>
      <c r="G3" s="9"/>
      <c r="H3" s="10"/>
    </row>
    <row r="4" spans="1:8" ht="96" customHeight="1">
      <c r="A4" s="36" t="s">
        <v>9</v>
      </c>
      <c r="B4" s="37" t="s">
        <v>51</v>
      </c>
      <c r="C4" s="38" t="s">
        <v>50</v>
      </c>
      <c r="D4" s="38" t="s">
        <v>44</v>
      </c>
      <c r="E4" s="38" t="s">
        <v>45</v>
      </c>
      <c r="F4" s="38" t="s">
        <v>46</v>
      </c>
      <c r="G4" s="39" t="s">
        <v>49</v>
      </c>
      <c r="H4" s="38" t="s">
        <v>47</v>
      </c>
    </row>
    <row r="5" spans="1:8" ht="15">
      <c r="A5" s="34"/>
      <c r="B5" s="34"/>
      <c r="C5" s="40" t="s">
        <v>28</v>
      </c>
      <c r="D5" s="41">
        <v>2</v>
      </c>
      <c r="E5" s="41">
        <f>MEDIAN(2,6)</f>
        <v>4</v>
      </c>
      <c r="F5" s="41">
        <v>6</v>
      </c>
      <c r="G5" s="23" t="b">
        <f>IF(B5=3,"6",IF(B5=2,"4",IF(B5=1,"2")))</f>
        <v>0</v>
      </c>
      <c r="H5" s="24">
        <f>G5*A5</f>
        <v>0</v>
      </c>
    </row>
    <row r="6" spans="1:8" ht="15">
      <c r="A6" s="34"/>
      <c r="B6" s="34"/>
      <c r="C6" s="40" t="s">
        <v>29</v>
      </c>
      <c r="D6" s="41">
        <v>3</v>
      </c>
      <c r="E6" s="41">
        <f>MEDIAN(3,15)</f>
        <v>9</v>
      </c>
      <c r="F6" s="41">
        <v>15</v>
      </c>
      <c r="G6" s="23" t="b">
        <f>IF(B6=3,"15",IF(B6=2,"9",IF(B6=1,"3")))</f>
        <v>0</v>
      </c>
      <c r="H6" s="24">
        <f aca="true" t="shared" si="0" ref="H6:H13">G6*A6</f>
        <v>0</v>
      </c>
    </row>
    <row r="7" spans="1:8" ht="15">
      <c r="A7" s="34"/>
      <c r="B7" s="34"/>
      <c r="C7" s="40" t="s">
        <v>30</v>
      </c>
      <c r="D7" s="41">
        <v>1</v>
      </c>
      <c r="E7" s="41">
        <f>MEDIAN(1,6)</f>
        <v>3.5</v>
      </c>
      <c r="F7" s="41">
        <v>6</v>
      </c>
      <c r="G7" s="23" t="b">
        <f>IF(B7=3,"6",IF(B7=2,"3.50",IF(B7=1,"1")))</f>
        <v>0</v>
      </c>
      <c r="H7" s="24">
        <f t="shared" si="0"/>
        <v>0</v>
      </c>
    </row>
    <row r="8" spans="1:8" ht="15">
      <c r="A8" s="34"/>
      <c r="B8" s="34"/>
      <c r="C8" s="40" t="s">
        <v>13</v>
      </c>
      <c r="D8" s="41">
        <v>1</v>
      </c>
      <c r="E8" s="41">
        <f>MEDIAN(1,6)</f>
        <v>3.5</v>
      </c>
      <c r="F8" s="41">
        <v>6</v>
      </c>
      <c r="G8" s="23" t="b">
        <f>IF(B8=3,"6",IF(B8=2,"3.50",IF(B8=1,"1")))</f>
        <v>0</v>
      </c>
      <c r="H8" s="24">
        <f t="shared" si="0"/>
        <v>0</v>
      </c>
    </row>
    <row r="9" spans="1:8" ht="15">
      <c r="A9" s="34"/>
      <c r="B9" s="34"/>
      <c r="C9" s="40" t="s">
        <v>31</v>
      </c>
      <c r="D9" s="41">
        <v>2</v>
      </c>
      <c r="E9" s="41">
        <f>MEDIAN(2,10)</f>
        <v>6</v>
      </c>
      <c r="F9" s="41">
        <v>10</v>
      </c>
      <c r="G9" s="23" t="b">
        <f>IF(B9=3,"10",IF(B9=2,"6",IF(B9=1,"2")))</f>
        <v>0</v>
      </c>
      <c r="H9" s="24">
        <f t="shared" si="0"/>
        <v>0</v>
      </c>
    </row>
    <row r="10" spans="1:8" ht="15">
      <c r="A10" s="34"/>
      <c r="B10" s="34"/>
      <c r="C10" s="40" t="s">
        <v>19</v>
      </c>
      <c r="D10" s="41">
        <v>1</v>
      </c>
      <c r="E10" s="41">
        <f>MEDIAN(1,6)</f>
        <v>3.5</v>
      </c>
      <c r="F10" s="41">
        <v>6</v>
      </c>
      <c r="G10" s="23" t="b">
        <f>IF(B10=3,"6",IF(B10=2,"3.50",IF(B10=1,"1")))</f>
        <v>0</v>
      </c>
      <c r="H10" s="24">
        <f t="shared" si="0"/>
        <v>0</v>
      </c>
    </row>
    <row r="11" spans="1:8" ht="15">
      <c r="A11" s="34"/>
      <c r="B11" s="34"/>
      <c r="C11" s="40" t="s">
        <v>25</v>
      </c>
      <c r="D11" s="41">
        <v>2</v>
      </c>
      <c r="E11" s="41">
        <f>MEDIAN(2,6)</f>
        <v>4</v>
      </c>
      <c r="F11" s="41">
        <v>6</v>
      </c>
      <c r="G11" s="23" t="b">
        <f>IF(B11=3,"6",IF(B11=2,"4",IF(B11=1,"2")))</f>
        <v>0</v>
      </c>
      <c r="H11" s="24">
        <f t="shared" si="0"/>
        <v>0</v>
      </c>
    </row>
    <row r="12" spans="1:8" ht="15">
      <c r="A12" s="34"/>
      <c r="B12" s="34"/>
      <c r="C12" s="40" t="s">
        <v>32</v>
      </c>
      <c r="D12" s="41">
        <v>3</v>
      </c>
      <c r="E12" s="41">
        <f>MEDIAN(3,15)</f>
        <v>9</v>
      </c>
      <c r="F12" s="41">
        <v>15</v>
      </c>
      <c r="G12" s="23" t="b">
        <f>IF(B12=3,"15",IF(B12=2,"9",IF(B12=1,"3")))</f>
        <v>0</v>
      </c>
      <c r="H12" s="24">
        <f t="shared" si="0"/>
        <v>0</v>
      </c>
    </row>
    <row r="13" spans="1:8" ht="15">
      <c r="A13" s="34"/>
      <c r="B13" s="34"/>
      <c r="C13" s="40" t="s">
        <v>21</v>
      </c>
      <c r="D13" s="41">
        <v>1</v>
      </c>
      <c r="E13" s="41">
        <f>MEDIAN(1,6)</f>
        <v>3.5</v>
      </c>
      <c r="F13" s="41">
        <v>6</v>
      </c>
      <c r="G13" s="23" t="b">
        <f>IF(B13=3,"6",IF(B13=2,"3.50",IF(B13=1,"1.0")))</f>
        <v>0</v>
      </c>
      <c r="H13" s="24">
        <f t="shared" si="0"/>
        <v>0</v>
      </c>
    </row>
    <row r="15" spans="8:9" ht="63">
      <c r="H15" s="19">
        <f>SUM(H5:H13)</f>
        <v>0</v>
      </c>
      <c r="I15" s="11" t="s">
        <v>56</v>
      </c>
    </row>
    <row r="17" spans="1:2" ht="12.75">
      <c r="A17" s="73"/>
      <c r="B17" s="73"/>
    </row>
    <row r="18" spans="1:2" ht="12.75">
      <c r="A18" s="73"/>
      <c r="B18" s="73"/>
    </row>
    <row r="19" spans="1:2" ht="12.75">
      <c r="A19" s="73"/>
      <c r="B19" s="73"/>
    </row>
    <row r="20" spans="1:2" ht="12.75">
      <c r="A20" s="73"/>
      <c r="B20" s="73"/>
    </row>
  </sheetData>
  <sheetProtection/>
  <mergeCells count="6">
    <mergeCell ref="A19:B19"/>
    <mergeCell ref="A20:B20"/>
    <mergeCell ref="A2:E2"/>
    <mergeCell ref="A1:J1"/>
    <mergeCell ref="A17:B17"/>
    <mergeCell ref="A18:B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D3" sqref="D1:G16384"/>
    </sheetView>
  </sheetViews>
  <sheetFormatPr defaultColWidth="9.140625" defaultRowHeight="12.75"/>
  <cols>
    <col min="2" max="2" width="15.00390625" style="0" customWidth="1"/>
    <col min="3" max="3" width="32.00390625" style="0" bestFit="1" customWidth="1"/>
    <col min="4" max="4" width="8.7109375" style="0" hidden="1" customWidth="1"/>
    <col min="5" max="5" width="16.00390625" style="0" hidden="1" customWidth="1"/>
    <col min="6" max="6" width="9.7109375" style="0" hidden="1" customWidth="1"/>
    <col min="7" max="7" width="13.8515625" style="0" hidden="1" customWidth="1"/>
    <col min="8" max="8" width="13.57421875" style="0" bestFit="1" customWidth="1"/>
    <col min="9" max="9" width="14.28125" style="0" customWidth="1"/>
  </cols>
  <sheetData>
    <row r="1" spans="1:10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7" ht="15">
      <c r="A2" s="70" t="s">
        <v>33</v>
      </c>
      <c r="B2" s="70"/>
      <c r="C2" s="70"/>
      <c r="D2" s="70"/>
      <c r="E2" s="70"/>
      <c r="F2" s="70"/>
      <c r="G2" s="1"/>
    </row>
    <row r="3" spans="1:8" ht="15.75">
      <c r="A3" s="3"/>
      <c r="B3" s="3"/>
      <c r="C3" s="8"/>
      <c r="D3" s="8"/>
      <c r="E3" s="29" t="s">
        <v>43</v>
      </c>
      <c r="F3" s="8"/>
      <c r="G3" s="9"/>
      <c r="H3" s="10"/>
    </row>
    <row r="4" spans="1:8" ht="78.75">
      <c r="A4" s="36" t="s">
        <v>9</v>
      </c>
      <c r="B4" s="37" t="s">
        <v>51</v>
      </c>
      <c r="C4" s="38" t="s">
        <v>50</v>
      </c>
      <c r="D4" s="38" t="s">
        <v>44</v>
      </c>
      <c r="E4" s="38" t="s">
        <v>45</v>
      </c>
      <c r="F4" s="38" t="s">
        <v>46</v>
      </c>
      <c r="G4" s="39" t="s">
        <v>49</v>
      </c>
      <c r="H4" s="38" t="s">
        <v>47</v>
      </c>
    </row>
    <row r="5" spans="1:8" ht="15">
      <c r="A5" s="34"/>
      <c r="B5" s="34"/>
      <c r="C5" s="4" t="s">
        <v>34</v>
      </c>
      <c r="D5" s="5">
        <v>5</v>
      </c>
      <c r="E5" s="5">
        <f>MEDIAN(5,50)</f>
        <v>27.5</v>
      </c>
      <c r="F5" s="5">
        <v>50</v>
      </c>
      <c r="G5" s="12" t="b">
        <f>IF(B5=3,"50",IF(B5=2,"27.50",IF(B5=1,"5")))</f>
        <v>0</v>
      </c>
      <c r="H5" s="13">
        <f>G5*A5</f>
        <v>0</v>
      </c>
    </row>
    <row r="6" spans="1:8" ht="15">
      <c r="A6" s="34"/>
      <c r="B6" s="34"/>
      <c r="C6" s="4" t="s">
        <v>123</v>
      </c>
      <c r="D6" s="5">
        <v>50</v>
      </c>
      <c r="E6" s="5">
        <f>MEDIAN(50,250)</f>
        <v>150</v>
      </c>
      <c r="F6" s="5">
        <v>250</v>
      </c>
      <c r="G6" s="12" t="b">
        <f>IF(B6=3,"250",IF(B6=2,"150",IF(B6=1,"50")))</f>
        <v>0</v>
      </c>
      <c r="H6" s="13">
        <f>G6*A6</f>
        <v>0</v>
      </c>
    </row>
    <row r="7" spans="1:8" ht="15">
      <c r="A7" s="34"/>
      <c r="B7" s="34"/>
      <c r="C7" s="4" t="s">
        <v>124</v>
      </c>
      <c r="D7" s="5">
        <v>10</v>
      </c>
      <c r="E7" s="5">
        <f>MEDIAN(10,100)</f>
        <v>55</v>
      </c>
      <c r="F7" s="5">
        <v>100</v>
      </c>
      <c r="G7" s="12" t="b">
        <f>IF(B7=3,"100",IF(B7=2,"55",IF(B7=1,"10")))</f>
        <v>0</v>
      </c>
      <c r="H7" s="13">
        <f>G7*A7</f>
        <v>0</v>
      </c>
    </row>
    <row r="8" spans="1:8" ht="15">
      <c r="A8" s="34"/>
      <c r="B8" s="34"/>
      <c r="C8" s="4" t="s">
        <v>125</v>
      </c>
      <c r="D8" s="5">
        <v>5</v>
      </c>
      <c r="E8" s="5">
        <f>MEDIAN(5,50)</f>
        <v>27.5</v>
      </c>
      <c r="F8" s="5">
        <v>50</v>
      </c>
      <c r="G8" s="12" t="b">
        <f>IF(B8=3,"50",IF(B8=2,"27.5",IF(B8=1,"5")))</f>
        <v>0</v>
      </c>
      <c r="H8" s="13">
        <f>G8*A8</f>
        <v>0</v>
      </c>
    </row>
    <row r="10" spans="8:9" ht="47.25">
      <c r="H10" s="19">
        <f>SUM(H5:H8)</f>
        <v>0</v>
      </c>
      <c r="I10" s="11" t="s">
        <v>66</v>
      </c>
    </row>
    <row r="12" spans="1:2" ht="12.75">
      <c r="A12" s="73"/>
      <c r="B12" s="73"/>
    </row>
    <row r="13" spans="1:2" ht="12.75">
      <c r="A13" s="73"/>
      <c r="B13" s="73"/>
    </row>
    <row r="14" spans="1:2" ht="12.75">
      <c r="A14" s="73"/>
      <c r="B14" s="73"/>
    </row>
    <row r="15" spans="1:2" ht="12.75">
      <c r="A15" s="73"/>
      <c r="B15" s="73"/>
    </row>
  </sheetData>
  <sheetProtection/>
  <mergeCells count="6">
    <mergeCell ref="A14:B14"/>
    <mergeCell ref="A15:B15"/>
    <mergeCell ref="A1:J1"/>
    <mergeCell ref="A2:F2"/>
    <mergeCell ref="A12:B12"/>
    <mergeCell ref="A13:B1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9.140625" style="14" customWidth="1"/>
    <col min="2" max="2" width="12.57421875" style="14" customWidth="1"/>
    <col min="3" max="3" width="21.57421875" style="14" customWidth="1"/>
    <col min="4" max="4" width="8.7109375" style="14" hidden="1" customWidth="1"/>
    <col min="5" max="5" width="12.00390625" style="14" hidden="1" customWidth="1"/>
    <col min="6" max="6" width="9.7109375" style="14" hidden="1" customWidth="1"/>
    <col min="7" max="7" width="12.7109375" style="14" hidden="1" customWidth="1"/>
    <col min="8" max="8" width="13.57421875" style="14" customWidth="1"/>
    <col min="9" max="9" width="13.140625" style="14" customWidth="1"/>
    <col min="10" max="16384" width="9.140625" style="14" customWidth="1"/>
  </cols>
  <sheetData>
    <row r="1" spans="1:10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70" t="s">
        <v>134</v>
      </c>
      <c r="B2" s="70"/>
      <c r="C2" s="70"/>
      <c r="D2" s="70"/>
      <c r="E2" s="70"/>
      <c r="F2" s="70"/>
      <c r="G2" s="1"/>
      <c r="H2"/>
      <c r="I2"/>
      <c r="J2"/>
    </row>
    <row r="3" spans="1:10" ht="15.75">
      <c r="A3" s="3"/>
      <c r="B3" s="3"/>
      <c r="C3" s="8"/>
      <c r="D3" s="8"/>
      <c r="E3" s="29" t="s">
        <v>43</v>
      </c>
      <c r="F3" s="8"/>
      <c r="G3" s="9"/>
      <c r="H3" s="10"/>
      <c r="I3"/>
      <c r="J3"/>
    </row>
    <row r="4" spans="1:8" ht="78.75">
      <c r="A4" s="36" t="s">
        <v>9</v>
      </c>
      <c r="B4" s="37" t="s">
        <v>51</v>
      </c>
      <c r="C4" s="38" t="s">
        <v>50</v>
      </c>
      <c r="D4" s="38" t="s">
        <v>44</v>
      </c>
      <c r="E4" s="38" t="s">
        <v>45</v>
      </c>
      <c r="F4" s="38" t="s">
        <v>46</v>
      </c>
      <c r="G4" s="39" t="s">
        <v>49</v>
      </c>
      <c r="H4" s="38" t="s">
        <v>47</v>
      </c>
    </row>
    <row r="5" spans="1:8" ht="15">
      <c r="A5" s="34"/>
      <c r="B5" s="34"/>
      <c r="C5" s="4" t="s">
        <v>95</v>
      </c>
      <c r="D5" s="5">
        <v>2</v>
      </c>
      <c r="E5" s="5">
        <f>MEDIAN(2,25)</f>
        <v>13.5</v>
      </c>
      <c r="F5" s="5">
        <v>25</v>
      </c>
      <c r="G5" s="12" t="b">
        <f>IF(B5=3,"16",IF(B5=2,"9.50",IF(B5=1,"3")))</f>
        <v>0</v>
      </c>
      <c r="H5" s="13">
        <f>G5*A5</f>
        <v>0</v>
      </c>
    </row>
    <row r="6" spans="1:8" ht="15">
      <c r="A6" s="34"/>
      <c r="B6" s="34"/>
      <c r="C6" s="4" t="s">
        <v>35</v>
      </c>
      <c r="D6" s="5">
        <v>3</v>
      </c>
      <c r="E6" s="5">
        <f>MEDIAN(3,15)</f>
        <v>9</v>
      </c>
      <c r="F6" s="5">
        <v>15</v>
      </c>
      <c r="G6" s="12" t="b">
        <f>IF(B6=3,"15",IF(B6=2,"9",IF(B6=1,"3")))</f>
        <v>0</v>
      </c>
      <c r="H6" s="13">
        <f>G6*A6</f>
        <v>0</v>
      </c>
    </row>
    <row r="7" spans="1:8" ht="15">
      <c r="A7" s="34"/>
      <c r="B7" s="34"/>
      <c r="C7" s="4" t="s">
        <v>94</v>
      </c>
      <c r="D7" s="5">
        <v>3</v>
      </c>
      <c r="E7" s="5">
        <f>MEDIAN(3,15)</f>
        <v>9</v>
      </c>
      <c r="F7" s="5">
        <v>15</v>
      </c>
      <c r="G7" s="12" t="b">
        <f>IF(B7=3,"15",IF(B7=2,"9",IF(B7=1,"3")))</f>
        <v>0</v>
      </c>
      <c r="H7" s="13">
        <f>G7*A7</f>
        <v>0</v>
      </c>
    </row>
    <row r="8" spans="1:8" ht="15">
      <c r="A8" s="34"/>
      <c r="B8" s="34"/>
      <c r="C8" s="4" t="s">
        <v>36</v>
      </c>
      <c r="D8" s="5">
        <v>2</v>
      </c>
      <c r="E8" s="5">
        <f>MEDIAN(2,5)</f>
        <v>3.5</v>
      </c>
      <c r="F8" s="5">
        <v>5</v>
      </c>
      <c r="G8" s="12" t="b">
        <f>IF(B11=3,"5",IF(B11=2,"3.5",IF(B11=1,"2")))</f>
        <v>0</v>
      </c>
      <c r="H8" s="13">
        <f>G8*A11</f>
        <v>0</v>
      </c>
    </row>
    <row r="9" spans="1:8" ht="15">
      <c r="A9" s="34"/>
      <c r="B9" s="34"/>
      <c r="C9" s="4" t="s">
        <v>135</v>
      </c>
      <c r="D9" s="5">
        <v>0.5</v>
      </c>
      <c r="E9" s="5">
        <v>0.5</v>
      </c>
      <c r="F9" s="5">
        <v>0.5</v>
      </c>
      <c r="G9" s="12" t="b">
        <f>IF(B12=3,".50",IF(B12=2,".50",IF(B12=1,".50")))</f>
        <v>0</v>
      </c>
      <c r="H9" s="13">
        <f>G9*A12</f>
        <v>0</v>
      </c>
    </row>
    <row r="10" spans="1:8" ht="15">
      <c r="A10" s="34"/>
      <c r="B10" s="34"/>
      <c r="C10" s="4" t="s">
        <v>136</v>
      </c>
      <c r="D10" s="5">
        <v>1</v>
      </c>
      <c r="E10" s="5">
        <v>1</v>
      </c>
      <c r="F10" s="5">
        <v>1</v>
      </c>
      <c r="G10" s="12" t="b">
        <f>IF(B13=3,"1.0",IF(B13=2,".1.0",IF(B13=1,"1.0")))</f>
        <v>0</v>
      </c>
      <c r="H10" s="13">
        <f>G10*A13</f>
        <v>0</v>
      </c>
    </row>
    <row r="11" spans="1:8" ht="15">
      <c r="A11" s="34"/>
      <c r="B11" s="34"/>
      <c r="C11" s="4" t="s">
        <v>137</v>
      </c>
      <c r="D11" s="4">
        <v>0.5</v>
      </c>
      <c r="E11" s="4">
        <f>MEDIAN(0.5,1)</f>
        <v>0.75</v>
      </c>
      <c r="F11" s="4">
        <v>1</v>
      </c>
      <c r="G11" s="12" t="b">
        <f>IF(B14=3,"1.0",IF(B14=2,"..75",IF(B14=1,".50")))</f>
        <v>0</v>
      </c>
      <c r="H11" s="13">
        <f>G11*A14</f>
        <v>0</v>
      </c>
    </row>
    <row r="13" spans="8:9" ht="63">
      <c r="H13" s="19">
        <f>SUM(H5:H10)</f>
        <v>0</v>
      </c>
      <c r="I13" s="11" t="s">
        <v>57</v>
      </c>
    </row>
    <row r="15" spans="1:3" ht="15">
      <c r="A15" s="73"/>
      <c r="B15" s="73"/>
      <c r="C15"/>
    </row>
    <row r="16" spans="1:3" ht="15">
      <c r="A16" s="73"/>
      <c r="B16" s="73"/>
      <c r="C16"/>
    </row>
    <row r="17" spans="1:3" ht="15">
      <c r="A17" s="73"/>
      <c r="B17" s="73"/>
      <c r="C17"/>
    </row>
    <row r="18" spans="1:3" ht="15">
      <c r="A18" s="73"/>
      <c r="B18" s="73"/>
      <c r="C18"/>
    </row>
  </sheetData>
  <sheetProtection/>
  <mergeCells count="6">
    <mergeCell ref="A17:B17"/>
    <mergeCell ref="A18:B18"/>
    <mergeCell ref="A1:J1"/>
    <mergeCell ref="A2:F2"/>
    <mergeCell ref="A15:B15"/>
    <mergeCell ref="A16:B1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L4" sqref="L4"/>
    </sheetView>
  </sheetViews>
  <sheetFormatPr defaultColWidth="9.140625" defaultRowHeight="12.75"/>
  <cols>
    <col min="2" max="2" width="14.28125" style="0" customWidth="1"/>
    <col min="3" max="3" width="27.421875" style="0" customWidth="1"/>
    <col min="4" max="4" width="9.140625" style="0" hidden="1" customWidth="1"/>
    <col min="5" max="5" width="12.00390625" style="0" hidden="1" customWidth="1"/>
    <col min="6" max="6" width="9.7109375" style="0" hidden="1" customWidth="1"/>
    <col min="7" max="7" width="13.7109375" style="0" hidden="1" customWidth="1"/>
    <col min="8" max="8" width="13.57421875" style="0" bestFit="1" customWidth="1"/>
  </cols>
  <sheetData>
    <row r="1" spans="1:10" s="14" customFormat="1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4" customFormat="1" ht="15">
      <c r="A2" s="70" t="s">
        <v>126</v>
      </c>
      <c r="B2" s="70"/>
      <c r="C2" s="70"/>
      <c r="D2" s="70"/>
      <c r="E2" s="70"/>
      <c r="F2" s="70"/>
      <c r="G2" s="1"/>
      <c r="H2"/>
      <c r="I2"/>
      <c r="J2"/>
    </row>
    <row r="3" spans="1:10" s="14" customFormat="1" ht="15.75">
      <c r="A3" s="3"/>
      <c r="B3" s="3"/>
      <c r="C3" s="8"/>
      <c r="D3" s="8"/>
      <c r="E3" s="29" t="s">
        <v>43</v>
      </c>
      <c r="F3" s="8"/>
      <c r="G3" s="9"/>
      <c r="H3" s="10"/>
      <c r="I3"/>
      <c r="J3"/>
    </row>
    <row r="4" spans="1:8" s="14" customFormat="1" ht="78.75">
      <c r="A4" s="36" t="s">
        <v>9</v>
      </c>
      <c r="B4" s="37" t="s">
        <v>51</v>
      </c>
      <c r="C4" s="38" t="s">
        <v>50</v>
      </c>
      <c r="D4" s="38" t="s">
        <v>44</v>
      </c>
      <c r="E4" s="38" t="s">
        <v>45</v>
      </c>
      <c r="F4" s="38" t="s">
        <v>46</v>
      </c>
      <c r="G4" s="39" t="s">
        <v>49</v>
      </c>
      <c r="H4" s="38" t="s">
        <v>47</v>
      </c>
    </row>
    <row r="5" spans="1:8" s="14" customFormat="1" ht="15">
      <c r="A5" s="34"/>
      <c r="B5" s="34"/>
      <c r="C5" s="4" t="s">
        <v>138</v>
      </c>
      <c r="D5" s="5">
        <v>0.5</v>
      </c>
      <c r="E5" s="5">
        <f>MEDIAN(0.5,3)</f>
        <v>1.75</v>
      </c>
      <c r="F5" s="5">
        <v>3</v>
      </c>
      <c r="G5" s="12" t="b">
        <f>IF(B5=3,"3",IF(B5=2,"1.75",IF(B5=1,".50")))</f>
        <v>0</v>
      </c>
      <c r="H5" s="13">
        <f>G5*A5</f>
        <v>0</v>
      </c>
    </row>
    <row r="6" spans="1:8" s="14" customFormat="1" ht="15">
      <c r="A6" s="34"/>
      <c r="B6" s="34"/>
      <c r="C6" s="4" t="s">
        <v>127</v>
      </c>
      <c r="D6" s="5">
        <v>2</v>
      </c>
      <c r="E6" s="5">
        <f>MEDIAN(2,6)</f>
        <v>4</v>
      </c>
      <c r="F6" s="5">
        <v>6</v>
      </c>
      <c r="G6" s="12" t="b">
        <f>IF(B6=3,"6",IF(B6=2,"4",IF(B6=1,"2")))</f>
        <v>0</v>
      </c>
      <c r="H6" s="13">
        <f>G6*A6</f>
        <v>0</v>
      </c>
    </row>
    <row r="7" spans="1:8" s="14" customFormat="1" ht="15">
      <c r="A7" s="34"/>
      <c r="B7" s="34"/>
      <c r="C7" s="4" t="s">
        <v>128</v>
      </c>
      <c r="D7" s="5">
        <v>2</v>
      </c>
      <c r="E7" s="5">
        <f>MEDIAN(2,15)</f>
        <v>8.5</v>
      </c>
      <c r="F7" s="5">
        <v>15</v>
      </c>
      <c r="G7" s="12" t="b">
        <f>IF(B7=3,"15",IF(B7=2,"8.5",IF(B7=1,"2.0")))</f>
        <v>0</v>
      </c>
      <c r="H7" s="13">
        <f>G7*A7</f>
        <v>0</v>
      </c>
    </row>
    <row r="8" spans="1:8" s="14" customFormat="1" ht="15">
      <c r="A8" s="34"/>
      <c r="B8" s="34"/>
      <c r="C8" s="4" t="s">
        <v>40</v>
      </c>
      <c r="D8" s="5">
        <v>4</v>
      </c>
      <c r="E8" s="5">
        <f>MEDIAN(4,12)</f>
        <v>8</v>
      </c>
      <c r="F8" s="5">
        <v>12</v>
      </c>
      <c r="G8" s="12" t="b">
        <f>IF(B8=3,"12",IF(B8=2,"8",IF(B8=1,"4")))</f>
        <v>0</v>
      </c>
      <c r="H8" s="13">
        <f>G8*A8</f>
        <v>0</v>
      </c>
    </row>
    <row r="9" spans="1:8" s="14" customFormat="1" ht="15">
      <c r="A9" s="34"/>
      <c r="B9" s="34"/>
      <c r="C9" s="4" t="s">
        <v>140</v>
      </c>
      <c r="D9" s="5">
        <v>2</v>
      </c>
      <c r="E9" s="5">
        <f>MEDIAN(2,5)</f>
        <v>3.5</v>
      </c>
      <c r="F9" s="5">
        <v>5</v>
      </c>
      <c r="G9" s="12" t="b">
        <f>IF(B9=3,"5",IF(B9=2,"3.50",IF(B9=1,"2")))</f>
        <v>0</v>
      </c>
      <c r="H9" s="13">
        <f>G9*A9</f>
        <v>0</v>
      </c>
    </row>
    <row r="10" spans="1:8" s="14" customFormat="1" ht="15">
      <c r="A10" s="34"/>
      <c r="B10" s="34"/>
      <c r="C10" s="4" t="s">
        <v>139</v>
      </c>
      <c r="D10" s="5">
        <v>1</v>
      </c>
      <c r="E10" s="5">
        <f>MEDIAN(1,3)</f>
        <v>2</v>
      </c>
      <c r="F10" s="5">
        <v>3</v>
      </c>
      <c r="G10" s="12" t="b">
        <f>IF(B10=3,"3",IF(B10=2,"2.",IF(B10=1,"1.0")))</f>
        <v>0</v>
      </c>
      <c r="H10" s="13">
        <f>G10*A10</f>
        <v>0</v>
      </c>
    </row>
    <row r="12" spans="8:9" ht="78.75">
      <c r="H12" s="19">
        <f>SUM(H5:H10)</f>
        <v>0</v>
      </c>
      <c r="I12" s="11" t="s">
        <v>129</v>
      </c>
    </row>
    <row r="13" spans="1:2" ht="12.75">
      <c r="A13" s="73"/>
      <c r="B13" s="73"/>
    </row>
    <row r="14" spans="1:2" ht="12.75">
      <c r="A14" s="73"/>
      <c r="B14" s="73"/>
    </row>
    <row r="15" spans="1:2" ht="12.75">
      <c r="A15" s="73"/>
      <c r="B15" s="73"/>
    </row>
    <row r="16" spans="1:2" ht="12.75">
      <c r="A16" s="73"/>
      <c r="B16" s="73"/>
    </row>
  </sheetData>
  <sheetProtection/>
  <mergeCells count="6">
    <mergeCell ref="A15:B15"/>
    <mergeCell ref="A16:B16"/>
    <mergeCell ref="A1:J1"/>
    <mergeCell ref="A2:F2"/>
    <mergeCell ref="A13:B13"/>
    <mergeCell ref="A14:B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Anne Holiday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</dc:creator>
  <cp:keywords/>
  <dc:description/>
  <cp:lastModifiedBy>Hillary</cp:lastModifiedBy>
  <cp:lastPrinted>2023-01-02T20:15:25Z</cp:lastPrinted>
  <dcterms:created xsi:type="dcterms:W3CDTF">2008-04-21T18:52:45Z</dcterms:created>
  <dcterms:modified xsi:type="dcterms:W3CDTF">2023-01-02T21:06:24Z</dcterms:modified>
  <cp:category/>
  <cp:version/>
  <cp:contentType/>
  <cp:contentStatus/>
</cp:coreProperties>
</file>